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<sst xmlns="http://schemas.openxmlformats.org/spreadsheetml/2006/main" count="1996" uniqueCount="693">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</sst>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45012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45012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3">
      <selection activeCell="D89" sqref="D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1897</v>
      </c>
      <c r="D13" s="137">
        <v>1910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7">
        <v>15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5384</v>
      </c>
      <c r="D20" s="377">
        <f>SUM(D12:D19)</f>
        <v>5399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7343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7343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7343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-1158</v>
      </c>
      <c r="H28" s="375">
        <f>SUM(H29:H31)</f>
        <v>-1048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0</v>
      </c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-1158</v>
      </c>
      <c r="H30" s="137">
        <v>-1048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-87</v>
      </c>
      <c r="H33" s="137">
        <v>-111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-1245</v>
      </c>
      <c r="H34" s="377">
        <f>H28+H32+H33</f>
        <v>-1159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6634</v>
      </c>
      <c r="H37" s="379">
        <f>H26+H18+H34</f>
        <v>6720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7989</v>
      </c>
      <c r="D56" s="381">
        <f>D20+D21+D22+D28+D33+D46+D52+D54+D55</f>
        <v>8004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1123</v>
      </c>
      <c r="H61" s="375">
        <f>SUM(H62:H68)</f>
        <v>1094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640</v>
      </c>
      <c r="H66" s="137">
        <v>569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241</v>
      </c>
      <c r="H67" s="137">
        <v>268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242</v>
      </c>
      <c r="H68" s="137">
        <v>254</v>
      </c>
    </row>
    <row r="69" spans="1:8" ht="15.75">
      <c r="A69" s="76" t="s">
        <v>210</v>
      </c>
      <c r="B69" s="78" t="s">
        <v>211</v>
      </c>
      <c r="C69" s="138">
        <v>0</v>
      </c>
      <c r="D69" s="137">
        <v>0</v>
      </c>
      <c r="E69" s="142" t="s">
        <v>79</v>
      </c>
      <c r="F69" s="80" t="s">
        <v>216</v>
      </c>
      <c r="G69" s="138">
        <v>205</v>
      </c>
      <c r="H69" s="137">
        <v>160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1328</v>
      </c>
      <c r="H71" s="377">
        <f>H59+H60+H61+H69+H70</f>
        <v>1254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1328</v>
      </c>
      <c r="H79" s="379">
        <f>H71+H73+H75+H77</f>
        <v>1254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</v>
      </c>
      <c r="D94" s="381">
        <f>D65+D76+D85+D92+D93</f>
        <v>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7995</v>
      </c>
      <c r="D95" s="383">
        <f>D94+D56</f>
        <v>8007</v>
      </c>
      <c r="E95" s="169" t="s">
        <v>633</v>
      </c>
      <c r="F95" s="280" t="s">
        <v>268</v>
      </c>
      <c r="G95" s="382">
        <f>G37+G40+G56+G79</f>
        <v>7995</v>
      </c>
      <c r="H95" s="383">
        <f>H37+H40+H56+H79</f>
        <v>8007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45012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30" sqref="H3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0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</v>
      </c>
      <c r="D14" s="257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98</v>
      </c>
      <c r="D15" s="257">
        <v>94</v>
      </c>
      <c r="E15" s="185" t="s">
        <v>79</v>
      </c>
      <c r="F15" s="180" t="s">
        <v>289</v>
      </c>
      <c r="G15" s="256">
        <v>104</v>
      </c>
      <c r="H15" s="257">
        <v>110</v>
      </c>
    </row>
    <row r="16" spans="1:8" ht="15.75">
      <c r="A16" s="135" t="s">
        <v>290</v>
      </c>
      <c r="B16" s="131" t="s">
        <v>291</v>
      </c>
      <c r="C16" s="256">
        <v>20</v>
      </c>
      <c r="D16" s="257">
        <v>19</v>
      </c>
      <c r="E16" s="176" t="s">
        <v>52</v>
      </c>
      <c r="F16" s="204" t="s">
        <v>292</v>
      </c>
      <c r="G16" s="407">
        <f>SUM(G12:G15)</f>
        <v>104</v>
      </c>
      <c r="H16" s="408">
        <f>SUM(H12:H15)</f>
        <v>110</v>
      </c>
    </row>
    <row r="17" spans="1:8" ht="31.5">
      <c r="A17" s="135" t="s">
        <v>293</v>
      </c>
      <c r="B17" s="131" t="s">
        <v>294</v>
      </c>
      <c r="C17" s="256">
        <v>0</v>
      </c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55</v>
      </c>
      <c r="D19" s="257">
        <v>89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191</v>
      </c>
      <c r="D22" s="408">
        <f>SUM(D12:D18)+D19</f>
        <v>220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191</v>
      </c>
      <c r="D31" s="414">
        <f>D29+D22</f>
        <v>221</v>
      </c>
      <c r="E31" s="191" t="s">
        <v>548</v>
      </c>
      <c r="F31" s="206" t="s">
        <v>331</v>
      </c>
      <c r="G31" s="193">
        <f>G16+G18+G27</f>
        <v>104</v>
      </c>
      <c r="H31" s="194">
        <f>H16+H18+H27</f>
        <v>110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87</v>
      </c>
      <c r="H33" s="408">
        <f>IF((D31-H31)&gt;0,D31-H31,0)</f>
        <v>111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191</v>
      </c>
      <c r="D36" s="416">
        <f>D31-D34+D35</f>
        <v>221</v>
      </c>
      <c r="E36" s="202" t="s">
        <v>346</v>
      </c>
      <c r="F36" s="196" t="s">
        <v>347</v>
      </c>
      <c r="G36" s="207">
        <f>G35-G34+G31</f>
        <v>104</v>
      </c>
      <c r="H36" s="208">
        <f>H35-H34+H31</f>
        <v>110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87</v>
      </c>
      <c r="H37" s="194">
        <f>IF((D36-H36)&gt;0,D36-H36,0)</f>
        <v>111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87</v>
      </c>
      <c r="H42" s="184">
        <f>IF(H37&gt;0,IF(D38+H37&lt;0,0,D38+H37),IF(D37-D38&lt;0,D38-D37,0))</f>
        <v>111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87</v>
      </c>
      <c r="H44" s="208">
        <f>IF(D42=0,IF(H42-H43&gt;0,H42-H43+D43,0),IF(D42-D43&lt;0,D43-D42+H43,0))</f>
        <v>111</v>
      </c>
    </row>
    <row r="45" spans="1:8" ht="16.5" thickBot="1">
      <c r="A45" s="210" t="s">
        <v>371</v>
      </c>
      <c r="B45" s="211" t="s">
        <v>372</v>
      </c>
      <c r="C45" s="409">
        <f>C36+C38+C42</f>
        <v>191</v>
      </c>
      <c r="D45" s="410">
        <f>D36+D38+D42</f>
        <v>221</v>
      </c>
      <c r="E45" s="210" t="s">
        <v>373</v>
      </c>
      <c r="F45" s="212" t="s">
        <v>374</v>
      </c>
      <c r="G45" s="409">
        <f>G42+G36</f>
        <v>191</v>
      </c>
      <c r="H45" s="410">
        <f>H42+H36</f>
        <v>221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45012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J48" sqref="J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150</v>
      </c>
      <c r="D11" s="137">
        <v>154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-60</v>
      </c>
      <c r="D12" s="137">
        <v>-37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-26</v>
      </c>
      <c r="D16" s="137">
        <v>-82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45</v>
      </c>
      <c r="D21" s="438">
        <f>SUM(D11:D20)</f>
        <v>-17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14</v>
      </c>
      <c r="D25" s="137">
        <v>10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-58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-44</v>
      </c>
      <c r="D33" s="438">
        <f>SUM(D23:D32)</f>
        <v>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0</v>
      </c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-7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45012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3" sqref="J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-1159</v>
      </c>
      <c r="K13" s="364"/>
      <c r="L13" s="363">
        <f>SUM(C13:K13)</f>
        <v>6720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-1159</v>
      </c>
      <c r="K17" s="432">
        <f t="shared" si="2"/>
        <v>0</v>
      </c>
      <c r="L17" s="363">
        <f t="shared" si="1"/>
        <v>6720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-87</v>
      </c>
      <c r="K18" s="364"/>
      <c r="L18" s="363">
        <f t="shared" si="1"/>
        <v>-87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>
        <v>1</v>
      </c>
      <c r="K22" s="256"/>
      <c r="L22" s="363">
        <f t="shared" si="1"/>
        <v>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7343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-1245</v>
      </c>
      <c r="K31" s="432">
        <f t="shared" si="6"/>
        <v>0</v>
      </c>
      <c r="L31" s="363">
        <f t="shared" si="1"/>
        <v>6634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7343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-1245</v>
      </c>
      <c r="K34" s="366">
        <f t="shared" si="7"/>
        <v>0</v>
      </c>
      <c r="L34" s="430">
        <f t="shared" si="1"/>
        <v>6634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45012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45012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7995</v>
      </c>
      <c r="D6" s="454">
        <f aca="true" t="shared" si="0" ref="D6:D15">C6-E6</f>
        <v>0</v>
      </c>
      <c r="E6" s="453">
        <f>'1-Баланс'!G95</f>
        <v>7995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6634</v>
      </c>
      <c r="D7" s="454">
        <f t="shared" si="0"/>
        <v>6098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-87</v>
      </c>
      <c r="D8" s="454">
        <f t="shared" si="0"/>
        <v>0</v>
      </c>
      <c r="E8" s="453">
        <f>ABS('2-Отчет за доходите'!C44)-ABS('2-Отчет за доходите'!G44)</f>
        <v>-87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6634</v>
      </c>
      <c r="D11" s="454">
        <f t="shared" si="0"/>
        <v>0</v>
      </c>
      <c r="E11" s="453">
        <f>'4-Отчет за собствения капитал'!L34</f>
        <v>6634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-0.8365384615384616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-0.01311425987337956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-0.0639235855988244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-0.010881801125703566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0.5445026178010471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0.004518072289156626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0.002259036144578313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0.0007530120481927711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0.0007530120481927711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0.013013013013013013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0.013008130081300813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0.004949752512374382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0.20515526077781127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0.17023139462163853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0.14423076923076922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90.73333333333333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1897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5384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7989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7995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7343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7343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7343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-1158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-1158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-87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-1245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6634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1123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640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241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242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205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1328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1328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98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20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55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191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191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104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104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87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87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87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87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150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-60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-26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45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14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-58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-44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7343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7343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-1159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-1159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-87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-1245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-1245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6720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6720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-87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1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6634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6634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2016-09-14T10:20:26Z</cp:lastPrinted>
  <dcterms:created xsi:type="dcterms:W3CDTF">2006-09-16T00:00:00Z</dcterms:created>
  <dcterms:modified xsi:type="dcterms:W3CDTF">2023-03-28T14:10:00Z</dcterms:modified>
  <cp:category/>
  <cp:version/>
  <cp:contentType/>
  <cp:contentStatus/>
</cp:coreProperties>
</file>