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3">'CFS'!$A$1:$E$60</definedName>
    <definedName name="_xlnm.Print_Area" localSheetId="4">'EQS'!$A$1:$T$51</definedName>
    <definedName name="_xlnm.Print_Area" localSheetId="1">'IS'!$A$1:$E$55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'CFS'!$61:$65536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'CFS'!$A$1:$E$36</definedName>
    <definedName name="Z_2BD2C2C3_AF9C_11D6_9CEF_00D009775214_.wvu.Rows" localSheetId="3" hidden="1">'CFS'!$61:$65536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'CFS'!$61:$65536,'CFS'!$47:$47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'EQS'!$A$1:$R$42</definedName>
    <definedName name="Z_9656BBF7_C4A3_41EC_B0C6_A21B380E3C2F_.wvu.Rows" localSheetId="3" hidden="1">'CFS'!$61:$65536,'CFS'!$47:$47</definedName>
  </definedNames>
  <calcPr fullCalcOnLoad="1"/>
</workbook>
</file>

<file path=xl/sharedStrings.xml><?xml version="1.0" encoding="utf-8"?>
<sst xmlns="http://schemas.openxmlformats.org/spreadsheetml/2006/main" count="225" uniqueCount="189">
  <si>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</si>
  <si>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</si>
  <si>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</si>
  <si>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</si>
  <si>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</si>
  <si>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</si>
  <si>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</si>
  <si>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</si>
  <si>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</si>
  <si>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</si>
  <si>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</si>
  <si>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</si>
  <si>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</si>
  <si>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</si>
  <si>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</si>
  <si>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</si>
  <si>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</si>
  <si>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</si>
  <si>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</si>
  <si>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</si>
  <si>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</si>
  <si>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</si>
  <si>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</si>
  <si>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</si>
  <si>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</si>
  <si>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</si>
  <si>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Платени данъци (без данъци върху печалбата)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</si>
  <si>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</si>
  <si>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</si>
  <si>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</si>
  <si>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</si>
  <si>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</si>
  <si>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</si>
  <si>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</si>
  <si>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</si>
  <si>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</si>
  <si>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</si>
  <si>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</si>
  <si>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</si>
  <si>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</si>
  <si>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</si>
  <si>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</si>
  <si>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</si>
  <si>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</si>
  <si>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</si>
  <si>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</si>
  <si>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</si>
  <si>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гр. София</t>
  </si>
  <si>
    <t>ул. Илиенско шосе 16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</si>
  <si>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</si>
  <si>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</si>
  <si>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</si>
  <si>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</si>
  <si>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</si>
  <si>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</si>
  <si>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</si>
  <si>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</si>
  <si>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</si>
  <si>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</si>
  <si>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</si>
  <si>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</si>
  <si>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Краткосрочни банкови заеми</t>
  </si>
  <si>
    <t>Парични средства и парични еквиваленти на 1 януари</t>
  </si>
  <si>
    <t>Венцислав Стоев</t>
  </si>
  <si>
    <t>Плащания на доставчици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</si>
  <si>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</si>
  <si>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</si>
  <si>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</si>
  <si>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</si>
  <si>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</si>
  <si>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</si>
  <si>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</si>
  <si>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</si>
  <si>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</si>
  <si>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</si>
  <si>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</si>
  <si>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</si>
  <si>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</si>
  <si>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</si>
  <si>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</si>
  <si>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</si>
  <si>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</si>
  <si>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</si>
  <si>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</si>
  <si>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</si>
  <si>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</si>
  <si>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</si>
  <si>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</si>
  <si>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</si>
  <si>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</si>
  <si>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</si>
  <si>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</si>
  <si>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</si>
  <si>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</si>
  <si>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</si>
  <si>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</si>
  <si>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</si>
  <si>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</si>
  <si>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</si>
  <si>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</si>
  <si>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</si>
  <si>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Нетна печалба за годината </t>
  </si>
  <si>
    <t xml:space="preserve">Получени лихви по предоставени заеми </t>
  </si>
  <si>
    <t>Предоставени заеми на трети лица</t>
  </si>
  <si>
    <t>Покупка на акции в асоциирани дружества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</si>
  <si>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</si>
  <si>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</si>
  <si>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</si>
  <si>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</si>
  <si>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</si>
  <si>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</si>
  <si>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</si>
  <si>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</si>
  <si>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</si>
  <si>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</si>
  <si>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</si>
  <si>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</si>
  <si>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Компоненти, които няма да бъдат рекласифицирани в печалбата или загубата:</t>
  </si>
  <si>
    <t>Постъпления от продажба на акции и дялове в дъщерни дружества</t>
  </si>
  <si>
    <t xml:space="preserve">Задължения по лизингови договори към трети лица </t>
  </si>
  <si>
    <t>Плащания по лизингови договори  към трети лица</t>
  </si>
  <si>
    <t>Главен счетоводител:</t>
  </si>
  <si>
    <t>- продадени обратно изкупени акции</t>
  </si>
  <si>
    <t>Стефан Вачев</t>
  </si>
  <si>
    <t>Александър Йотов</t>
  </si>
  <si>
    <t>Бисера Лазарова</t>
  </si>
  <si>
    <t>Прокурист:</t>
  </si>
  <si>
    <t>Симеон Донев</t>
  </si>
  <si>
    <t>Уникредит  Булбанк АД</t>
  </si>
  <si>
    <t>Инвестиции в асоциирани и съвместни дружества</t>
  </si>
  <si>
    <t>Други капиталови компоненти в т.ч.</t>
  </si>
  <si>
    <t xml:space="preserve"> - транзакционни разходи</t>
  </si>
  <si>
    <t>Други капиталови компоненти  (резерв по издадени варанти)</t>
  </si>
  <si>
    <t>Постъпления / (плащания), нетно, свързани с други капиталови компоненти (варанти)</t>
  </si>
  <si>
    <t>Постъпления от такси по поръчителства</t>
  </si>
  <si>
    <t>Получени правителствени финансирания за земеделски земи</t>
  </si>
  <si>
    <t>Други (плащания)/ постъпления, нетно</t>
  </si>
  <si>
    <t>Други разходи за дейността</t>
  </si>
  <si>
    <t>Други капиталови компоненти (резерв по издадени варанти)</t>
  </si>
  <si>
    <t xml:space="preserve">                                   Йорданка Петкова</t>
  </si>
  <si>
    <t xml:space="preserve">                                   Борис Борисов</t>
  </si>
  <si>
    <t xml:space="preserve">                                    д.и.н.Огнян Донев</t>
  </si>
  <si>
    <t xml:space="preserve">                                        Борис Борисов</t>
  </si>
  <si>
    <t xml:space="preserve">                                   д.и.н.Огнян Донев</t>
  </si>
  <si>
    <t xml:space="preserve">                                  Йорданка Петкова</t>
  </si>
  <si>
    <t xml:space="preserve">                                       Йорданка Петкова</t>
  </si>
  <si>
    <t xml:space="preserve">                                          д.и.н. Огнян Донев</t>
  </si>
  <si>
    <t>Нетно увеличение/(намаление) на паричните средства и паричните еквиваленти</t>
  </si>
  <si>
    <t>2022   BGN'000</t>
  </si>
  <si>
    <t>31 декември               2022
      BGN'000</t>
  </si>
  <si>
    <t>Промени в собствения капитал за 2022 година</t>
  </si>
  <si>
    <t>Ефекти от придобиване на обратно изкупени акции</t>
  </si>
  <si>
    <t xml:space="preserve">Ефекти от продадени права по издадени варанти </t>
  </si>
  <si>
    <t xml:space="preserve">Салдо към 31 декември 2022 година </t>
  </si>
  <si>
    <t>Задължения по лизингови договори към свързани предприятия</t>
  </si>
  <si>
    <t>Плащания по лизингови договори  към свързани предприятия</t>
  </si>
  <si>
    <t xml:space="preserve">Разход за данък върху печалбата  </t>
  </si>
  <si>
    <t>Изплатени дивиденти и неупражнени права по варанти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</si>
  <si>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</si>
  <si>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</si>
  <si>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</si>
  <si>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</si>
  <si>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 xml:space="preserve">Нетна печалба на акция с намалена стойност                             </t>
  </si>
  <si>
    <t>Ръководител Правен отдел:</t>
  </si>
  <si>
    <t>Кей Би Си Банк България ЕАД</t>
  </si>
  <si>
    <t>Банка ДСК АД</t>
  </si>
  <si>
    <t>Юробанк България АД</t>
  </si>
  <si>
    <t>Инг Банк Н.В. - клон София КЧТ</t>
  </si>
  <si>
    <t>Бейкър Тили Клиту и Партньори ЕООД</t>
  </si>
  <si>
    <t>Ситибанк Европа АД, клон България</t>
  </si>
  <si>
    <t>Общинска Банка  АД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</si>
  <si>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</si>
  <si>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</si>
  <si>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за периода, завършващ на 31 март 2023 година</t>
  </si>
  <si>
    <t>2023   BGN'000</t>
  </si>
  <si>
    <t>към 31 март 2023 година</t>
  </si>
  <si>
    <t>31 март               2023
      BGN'000</t>
  </si>
  <si>
    <t>14,15</t>
  </si>
  <si>
    <t>Парични средства и парични еквиваленти на 31 март</t>
  </si>
  <si>
    <t xml:space="preserve">Салдо към 1 януари 2022 година </t>
  </si>
  <si>
    <t xml:space="preserve">Салдо към 31 март 2023 година </t>
  </si>
  <si>
    <t>Промени в собствения капитал за 2023 година</t>
  </si>
  <si>
    <t>.</t>
  </si>
  <si>
    <t>23 (а)</t>
  </si>
  <si>
    <t>23 (б)</t>
  </si>
  <si>
    <t>Дългосрочни банкови заеми</t>
  </si>
  <si>
    <t>Постъпления / (Изплащане) на дългосрочни банкови заеми</t>
  </si>
  <si>
    <t>Приложенията на страници от 5 до 131 са неразделна част от индивидуалния финансов отчет.</t>
  </si>
  <si>
    <t>Постъпления / (Изплащане) на краткосрочни банкови заеми (овърдрафт), нетно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</si>
</sst>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_);_(@_)"/>
  </numFmts>
  <fonts count="8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i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9"/>
      <color rgb="FFFF0000"/>
      <name val="Times New Roman"/>
      <family val="1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8" fillId="0" borderId="10" xfId="63" applyFont="1" applyBorder="1" applyAlignment="1">
      <alignment horizontal="left" vertical="center"/>
      <protection/>
    </xf>
    <xf numFmtId="0" fontId="7" fillId="0" borderId="0" xfId="69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169" fontId="7" fillId="0" borderId="0" xfId="64" applyNumberFormat="1" applyFont="1" applyAlignment="1">
      <alignment horizontal="right"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4" applyFont="1">
      <alignment/>
      <protection/>
    </xf>
    <xf numFmtId="15" fontId="13" fillId="0" borderId="0" xfId="63" applyNumberFormat="1" applyFont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7" fillId="0" borderId="0" xfId="65" applyFont="1" applyAlignment="1" applyProtection="1">
      <alignment vertical="top"/>
      <protection locked="0"/>
    </xf>
    <xf numFmtId="0" fontId="19" fillId="0" borderId="0" xfId="65" applyFont="1" applyAlignment="1" applyProtection="1">
      <alignment vertical="top"/>
      <protection locked="0"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0" fontId="20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63" applyFont="1" applyAlignment="1">
      <alignment vertical="center"/>
      <protection/>
    </xf>
    <xf numFmtId="0" fontId="21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65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69" fontId="10" fillId="0" borderId="0" xfId="70" applyNumberFormat="1" applyFont="1" applyAlignment="1">
      <alignment horizontal="right" vertical="center" wrapText="1"/>
      <protection/>
    </xf>
    <xf numFmtId="0" fontId="28" fillId="0" borderId="0" xfId="64" applyFont="1" applyAlignment="1">
      <alignment vertical="top" wrapText="1"/>
      <protection/>
    </xf>
    <xf numFmtId="0" fontId="0" fillId="0" borderId="0" xfId="70" applyAlignment="1">
      <alignment horizontal="left" vertical="center"/>
      <protection/>
    </xf>
    <xf numFmtId="0" fontId="27" fillId="0" borderId="0" xfId="69" applyFont="1" applyAlignment="1" quotePrefix="1">
      <alignment horizontal="left" vertical="center"/>
      <protection/>
    </xf>
    <xf numFmtId="0" fontId="29" fillId="0" borderId="0" xfId="64" applyFont="1" applyAlignment="1">
      <alignment horizontal="center"/>
      <protection/>
    </xf>
    <xf numFmtId="169" fontId="7" fillId="0" borderId="0" xfId="64" applyNumberFormat="1" applyFont="1" applyAlignment="1">
      <alignment horizontal="right"/>
      <protection/>
    </xf>
    <xf numFmtId="0" fontId="30" fillId="0" borderId="0" xfId="64" applyFont="1" applyAlignment="1">
      <alignment vertical="top" wrapText="1"/>
      <protection/>
    </xf>
    <xf numFmtId="0" fontId="29" fillId="0" borderId="0" xfId="64" applyFont="1" applyAlignment="1">
      <alignment horizontal="center"/>
      <protection/>
    </xf>
    <xf numFmtId="0" fontId="28" fillId="0" borderId="0" xfId="64" applyFont="1" applyAlignment="1">
      <alignment vertical="top"/>
      <protection/>
    </xf>
    <xf numFmtId="0" fontId="30" fillId="0" borderId="0" xfId="64" applyFont="1" applyAlignment="1">
      <alignment vertical="top"/>
      <protection/>
    </xf>
    <xf numFmtId="0" fontId="7" fillId="0" borderId="0" xfId="63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70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63" applyNumberFormat="1" applyFont="1" applyAlignment="1">
      <alignment horizontal="center" vertical="center" wrapText="1"/>
      <protection/>
    </xf>
    <xf numFmtId="169" fontId="5" fillId="0" borderId="0" xfId="64" applyNumberFormat="1" applyFont="1" applyAlignment="1">
      <alignment horizontal="right"/>
      <protection/>
    </xf>
    <xf numFmtId="169" fontId="15" fillId="0" borderId="0" xfId="64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209" fontId="10" fillId="0" borderId="11" xfId="68" applyNumberFormat="1" applyFont="1" applyBorder="1" applyAlignment="1">
      <alignment horizontal="right" vertical="center"/>
      <protection/>
    </xf>
    <xf numFmtId="209" fontId="10" fillId="0" borderId="0" xfId="68" applyNumberFormat="1" applyFont="1" applyAlignment="1">
      <alignment horizontal="right" vertical="center"/>
      <protection/>
    </xf>
    <xf numFmtId="209" fontId="10" fillId="0" borderId="12" xfId="68" applyNumberFormat="1" applyFont="1" applyBorder="1" applyAlignment="1">
      <alignment horizontal="right" vertical="center"/>
      <protection/>
    </xf>
    <xf numFmtId="209" fontId="10" fillId="0" borderId="11" xfId="68" applyNumberFormat="1" applyFont="1" applyBorder="1" applyAlignment="1">
      <alignment vertical="center"/>
      <protection/>
    </xf>
    <xf numFmtId="209" fontId="10" fillId="0" borderId="0" xfId="68" applyNumberFormat="1" applyFont="1" applyAlignment="1">
      <alignment vertical="center"/>
      <protection/>
    </xf>
    <xf numFmtId="209" fontId="10" fillId="0" borderId="10" xfId="68" applyNumberFormat="1" applyFont="1" applyBorder="1" applyAlignment="1">
      <alignment vertical="center"/>
      <protection/>
    </xf>
    <xf numFmtId="209" fontId="10" fillId="0" borderId="12" xfId="68" applyNumberFormat="1" applyFont="1" applyBorder="1" applyAlignment="1">
      <alignment vertical="center"/>
      <protection/>
    </xf>
    <xf numFmtId="0" fontId="16" fillId="0" borderId="0" xfId="0" applyFont="1" applyAlignment="1">
      <alignment horizontal="right" vertical="center" wrapText="1"/>
    </xf>
    <xf numFmtId="169" fontId="7" fillId="0" borderId="0" xfId="67" applyNumberFormat="1" applyFont="1" applyAlignment="1">
      <alignment horizontal="right"/>
      <protection/>
    </xf>
    <xf numFmtId="169" fontId="8" fillId="0" borderId="11" xfId="67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71" applyFont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5" fillId="0" borderId="0" xfId="64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0" fontId="5" fillId="0" borderId="0" xfId="65" applyFont="1" applyAlignment="1">
      <alignment vertical="top"/>
      <protection/>
    </xf>
    <xf numFmtId="0" fontId="5" fillId="0" borderId="0" xfId="65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9" fontId="7" fillId="0" borderId="0" xfId="74" applyFont="1" applyAlignment="1">
      <alignment/>
    </xf>
    <xf numFmtId="203" fontId="11" fillId="0" borderId="0" xfId="42" applyNumberFormat="1" applyFont="1" applyAlignment="1">
      <alignment horizontal="right"/>
    </xf>
    <xf numFmtId="0" fontId="7" fillId="0" borderId="0" xfId="63" applyFont="1" applyAlignment="1">
      <alignment vertical="center" wrapText="1"/>
      <protection/>
    </xf>
    <xf numFmtId="3" fontId="29" fillId="0" borderId="0" xfId="64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169" fontId="41" fillId="0" borderId="0" xfId="0" applyNumberFormat="1" applyFont="1" applyAlignment="1">
      <alignment horizontal="left" vertical="center"/>
    </xf>
    <xf numFmtId="169" fontId="44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7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69" fontId="29" fillId="0" borderId="0" xfId="64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4" applyFont="1" applyAlignment="1">
      <alignment/>
    </xf>
    <xf numFmtId="213" fontId="7" fillId="0" borderId="0" xfId="0" applyNumberFormat="1" applyFont="1" applyAlignment="1">
      <alignment/>
    </xf>
    <xf numFmtId="171" fontId="11" fillId="0" borderId="0" xfId="42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65" applyFont="1" applyAlignment="1">
      <alignment vertical="top"/>
      <protection/>
    </xf>
    <xf numFmtId="169" fontId="5" fillId="0" borderId="0" xfId="0" applyNumberFormat="1" applyFont="1" applyAlignment="1">
      <alignment horizontal="center"/>
    </xf>
    <xf numFmtId="169" fontId="26" fillId="0" borderId="0" xfId="65" applyNumberFormat="1" applyFont="1" applyAlignment="1">
      <alignment horizontal="center" vertical="center" wrapText="1"/>
      <protection/>
    </xf>
    <xf numFmtId="169" fontId="26" fillId="0" borderId="0" xfId="65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69" fontId="39" fillId="0" borderId="0" xfId="42" applyNumberFormat="1" applyFont="1" applyAlignment="1">
      <alignment/>
    </xf>
    <xf numFmtId="169" fontId="7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64" applyFont="1" applyAlignment="1">
      <alignment vertical="top" wrapText="1"/>
      <protection/>
    </xf>
    <xf numFmtId="206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7" fillId="0" borderId="0" xfId="63" applyFont="1" applyAlignment="1">
      <alignment vertical="center"/>
      <protection/>
    </xf>
    <xf numFmtId="169" fontId="7" fillId="0" borderId="0" xfId="67" applyNumberFormat="1" applyFont="1" applyAlignment="1">
      <alignment horizontal="center"/>
      <protection/>
    </xf>
    <xf numFmtId="0" fontId="31" fillId="0" borderId="0" xfId="65" applyFont="1" applyAlignment="1">
      <alignment horizontal="right" vertical="top" wrapText="1"/>
      <protection/>
    </xf>
    <xf numFmtId="0" fontId="31" fillId="0" borderId="0" xfId="65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5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5" applyFont="1" applyAlignment="1">
      <alignment vertical="center" wrapText="1"/>
      <protection/>
    </xf>
    <xf numFmtId="0" fontId="46" fillId="0" borderId="0" xfId="65" applyFont="1" applyAlignment="1">
      <alignment horizontal="center" vertical="center"/>
      <protection/>
    </xf>
    <xf numFmtId="0" fontId="46" fillId="0" borderId="0" xfId="65" applyFont="1" applyAlignment="1">
      <alignment vertical="center" wrapText="1"/>
      <protection/>
    </xf>
    <xf numFmtId="203" fontId="46" fillId="0" borderId="0" xfId="65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5" applyFont="1" applyAlignment="1">
      <alignment vertical="center"/>
      <protection/>
    </xf>
    <xf numFmtId="0" fontId="3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63" applyFont="1" applyAlignment="1">
      <alignment horizontal="right" vertical="center"/>
      <protection/>
    </xf>
    <xf numFmtId="203" fontId="50" fillId="0" borderId="0" xfId="65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5" applyFont="1" applyAlignment="1">
      <alignment vertical="top"/>
      <protection/>
    </xf>
    <xf numFmtId="0" fontId="46" fillId="0" borderId="0" xfId="65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right" vertical="top" wrapText="1"/>
    </xf>
    <xf numFmtId="169" fontId="51" fillId="0" borderId="0" xfId="65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5" applyFont="1" applyAlignment="1" quotePrefix="1">
      <alignment vertical="center" wrapText="1"/>
      <protection/>
    </xf>
    <xf numFmtId="0" fontId="17" fillId="0" borderId="0" xfId="63" applyFont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0" fontId="0" fillId="0" borderId="10" xfId="70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169" fontId="15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right"/>
    </xf>
    <xf numFmtId="169" fontId="46" fillId="0" borderId="10" xfId="46" applyNumberFormat="1" applyFont="1" applyBorder="1" applyAlignment="1">
      <alignment horizontal="right"/>
    </xf>
    <xf numFmtId="169" fontId="46" fillId="0" borderId="0" xfId="46" applyNumberFormat="1" applyFont="1" applyAlignment="1">
      <alignment horizontal="right"/>
    </xf>
    <xf numFmtId="169" fontId="47" fillId="0" borderId="0" xfId="46" applyNumberFormat="1" applyFont="1" applyAlignment="1">
      <alignment horizontal="right"/>
    </xf>
    <xf numFmtId="169" fontId="31" fillId="0" borderId="10" xfId="46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03" fontId="8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center"/>
    </xf>
    <xf numFmtId="169" fontId="8" fillId="0" borderId="0" xfId="42" applyNumberFormat="1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/>
    </xf>
    <xf numFmtId="0" fontId="15" fillId="0" borderId="0" xfId="64" applyFont="1">
      <alignment/>
      <protection/>
    </xf>
    <xf numFmtId="0" fontId="5" fillId="0" borderId="0" xfId="64" applyFont="1">
      <alignment/>
      <protection/>
    </xf>
    <xf numFmtId="0" fontId="15" fillId="0" borderId="0" xfId="64" applyFont="1" applyAlignment="1">
      <alignment horizontal="left" wrapText="1"/>
      <protection/>
    </xf>
    <xf numFmtId="169" fontId="8" fillId="0" borderId="10" xfId="67" applyNumberFormat="1" applyFont="1" applyBorder="1" applyAlignment="1">
      <alignment horizontal="right"/>
      <protection/>
    </xf>
    <xf numFmtId="49" fontId="5" fillId="0" borderId="0" xfId="64" applyNumberFormat="1" applyFont="1" applyAlignment="1">
      <alignment horizontal="right"/>
      <protection/>
    </xf>
    <xf numFmtId="169" fontId="8" fillId="0" borderId="13" xfId="67" applyNumberFormat="1" applyFont="1" applyBorder="1" applyAlignment="1">
      <alignment horizontal="right"/>
      <protection/>
    </xf>
    <xf numFmtId="169" fontId="36" fillId="0" borderId="0" xfId="0" applyNumberFormat="1" applyFont="1" applyBorder="1" applyAlignment="1">
      <alignment horizontal="center"/>
    </xf>
    <xf numFmtId="206" fontId="8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169" fontId="51" fillId="0" borderId="0" xfId="65" applyNumberFormat="1" applyFont="1" applyAlignment="1">
      <alignment horizontal="center" vertical="center" wrapText="1"/>
      <protection/>
    </xf>
    <xf numFmtId="203" fontId="7" fillId="0" borderId="0" xfId="0" applyNumberFormat="1" applyFont="1" applyFill="1" applyAlignment="1">
      <alignment horizontal="right"/>
    </xf>
    <xf numFmtId="169" fontId="8" fillId="0" borderId="0" xfId="0" applyNumberFormat="1" applyFont="1" applyBorder="1" applyAlignment="1">
      <alignment horizontal="center"/>
    </xf>
    <xf numFmtId="169" fontId="8" fillId="0" borderId="12" xfId="0" applyNumberFormat="1" applyFont="1" applyBorder="1" applyAlignment="1">
      <alignment horizontal="right"/>
    </xf>
    <xf numFmtId="203" fontId="7" fillId="0" borderId="0" xfId="42" applyNumberFormat="1" applyFont="1" applyAlignment="1">
      <alignment/>
    </xf>
    <xf numFmtId="3" fontId="11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5" applyFont="1" applyBorder="1" applyAlignment="1">
      <alignment vertical="top"/>
      <protection/>
    </xf>
    <xf numFmtId="0" fontId="9" fillId="0" borderId="0" xfId="67" applyFont="1" applyBorder="1">
      <alignment/>
      <protection/>
    </xf>
    <xf numFmtId="0" fontId="9" fillId="0" borderId="0" xfId="63" applyFont="1" applyBorder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169" fontId="46" fillId="0" borderId="0" xfId="46" applyNumberFormat="1" applyFont="1" applyAlignment="1">
      <alignment horizontal="right" vertical="center"/>
    </xf>
    <xf numFmtId="169" fontId="0" fillId="0" borderId="0" xfId="70" applyNumberFormat="1" applyAlignment="1">
      <alignment horizontal="left" vertical="center"/>
      <protection/>
    </xf>
    <xf numFmtId="169" fontId="29" fillId="0" borderId="0" xfId="64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7" fillId="0" borderId="0" xfId="64" applyFont="1" applyAlignment="1">
      <alignment/>
      <protection/>
    </xf>
    <xf numFmtId="169" fontId="31" fillId="0" borderId="10" xfId="0" applyNumberFormat="1" applyFont="1" applyBorder="1" applyAlignment="1">
      <alignment horizontal="center"/>
    </xf>
    <xf numFmtId="169" fontId="46" fillId="0" borderId="0" xfId="0" applyNumberFormat="1" applyFont="1" applyAlignment="1">
      <alignment horizontal="center"/>
    </xf>
    <xf numFmtId="169" fontId="46" fillId="0" borderId="0" xfId="0" applyNumberFormat="1" applyFont="1" applyAlignment="1">
      <alignment/>
    </xf>
    <xf numFmtId="169" fontId="47" fillId="0" borderId="0" xfId="46" applyNumberFormat="1" applyFont="1" applyAlignment="1">
      <alignment horizontal="right" vertical="center"/>
    </xf>
    <xf numFmtId="169" fontId="46" fillId="0" borderId="10" xfId="46" applyNumberFormat="1" applyFont="1" applyBorder="1" applyAlignment="1">
      <alignment horizontal="right" vertical="center"/>
    </xf>
    <xf numFmtId="169" fontId="46" fillId="0" borderId="0" xfId="46" applyNumberFormat="1" applyFont="1" applyAlignment="1">
      <alignment horizontal="center"/>
    </xf>
    <xf numFmtId="169" fontId="47" fillId="0" borderId="0" xfId="46" applyNumberFormat="1" applyFont="1" applyAlignment="1">
      <alignment horizontal="right" vertical="center"/>
    </xf>
    <xf numFmtId="169" fontId="47" fillId="0" borderId="0" xfId="0" applyNumberFormat="1" applyFont="1" applyAlignment="1">
      <alignment/>
    </xf>
    <xf numFmtId="169" fontId="31" fillId="0" borderId="0" xfId="0" applyNumberFormat="1" applyFont="1" applyAlignment="1">
      <alignment horizontal="center"/>
    </xf>
    <xf numFmtId="169" fontId="31" fillId="0" borderId="0" xfId="0" applyNumberFormat="1" applyFont="1" applyAlignment="1">
      <alignment/>
    </xf>
    <xf numFmtId="169" fontId="46" fillId="0" borderId="0" xfId="46" applyNumberFormat="1" applyFont="1" applyAlignment="1">
      <alignment horizontal="center" vertical="center"/>
    </xf>
    <xf numFmtId="169" fontId="31" fillId="0" borderId="13" xfId="0" applyNumberFormat="1" applyFont="1" applyBorder="1" applyAlignment="1">
      <alignment horizontal="center"/>
    </xf>
    <xf numFmtId="169" fontId="47" fillId="0" borderId="10" xfId="46" applyNumberFormat="1" applyFont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203" fontId="8" fillId="0" borderId="10" xfId="0" applyNumberFormat="1" applyFont="1" applyFill="1" applyBorder="1" applyAlignment="1">
      <alignment horizontal="right"/>
    </xf>
    <xf numFmtId="171" fontId="22" fillId="0" borderId="0" xfId="42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 wrapText="1"/>
    </xf>
    <xf numFmtId="209" fontId="10" fillId="0" borderId="11" xfId="68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 wrapText="1"/>
    </xf>
    <xf numFmtId="209" fontId="10" fillId="0" borderId="0" xfId="68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8" fillId="0" borderId="0" xfId="66" applyFont="1" applyAlignment="1">
      <alignment horizontal="left" vertical="center" wrapText="1"/>
      <protection/>
    </xf>
    <xf numFmtId="0" fontId="47" fillId="0" borderId="0" xfId="0" applyFont="1" applyAlignment="1">
      <alignment vertical="top"/>
    </xf>
    <xf numFmtId="0" fontId="47" fillId="0" borderId="0" xfId="66" applyFont="1" applyAlignment="1">
      <alignment vertical="center" wrapText="1"/>
      <protection/>
    </xf>
    <xf numFmtId="0" fontId="46" fillId="0" borderId="0" xfId="66" applyFont="1" applyAlignment="1">
      <alignment horizontal="left" vertical="center" wrapText="1"/>
      <protection/>
    </xf>
    <xf numFmtId="169" fontId="84" fillId="0" borderId="0" xfId="46" applyNumberFormat="1" applyFont="1" applyAlignment="1">
      <alignment horizontal="right" vertical="center"/>
    </xf>
    <xf numFmtId="203" fontId="46" fillId="0" borderId="10" xfId="0" applyNumberFormat="1" applyFont="1" applyBorder="1" applyAlignment="1">
      <alignment/>
    </xf>
    <xf numFmtId="169" fontId="7" fillId="0" borderId="0" xfId="42" applyNumberFormat="1" applyFont="1" applyFill="1" applyAlignment="1">
      <alignment/>
    </xf>
    <xf numFmtId="3" fontId="11" fillId="0" borderId="0" xfId="42" applyNumberFormat="1" applyFont="1" applyFill="1" applyAlignment="1">
      <alignment horizontal="right"/>
    </xf>
    <xf numFmtId="169" fontId="15" fillId="0" borderId="0" xfId="0" applyNumberFormat="1" applyFont="1" applyAlignment="1">
      <alignment horizontal="center" wrapText="1"/>
    </xf>
    <xf numFmtId="171" fontId="85" fillId="0" borderId="0" xfId="42" applyFont="1" applyAlignment="1">
      <alignment horizontal="right" wrapText="1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203" fontId="8" fillId="0" borderId="11" xfId="0" applyNumberFormat="1" applyFont="1" applyFill="1" applyBorder="1" applyAlignment="1">
      <alignment horizontal="right"/>
    </xf>
    <xf numFmtId="171" fontId="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03" fontId="1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169" fontId="15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9" fontId="8" fillId="0" borderId="0" xfId="74" applyFont="1" applyFill="1" applyAlignment="1">
      <alignment/>
    </xf>
    <xf numFmtId="169" fontId="8" fillId="0" borderId="0" xfId="42" applyNumberFormat="1" applyFont="1" applyFill="1" applyAlignment="1">
      <alignment/>
    </xf>
    <xf numFmtId="169" fontId="39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69" fontId="8" fillId="0" borderId="11" xfId="42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 horizontal="right"/>
    </xf>
    <xf numFmtId="169" fontId="46" fillId="0" borderId="0" xfId="46" applyNumberFormat="1" applyFont="1" applyAlignment="1">
      <alignment horizontal="right" vertical="center"/>
    </xf>
    <xf numFmtId="0" fontId="47" fillId="0" borderId="0" xfId="65" applyFont="1" applyAlignment="1">
      <alignment vertical="center"/>
      <protection/>
    </xf>
    <xf numFmtId="16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203" fontId="4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6" fillId="0" borderId="0" xfId="0" applyFont="1" applyAlignment="1">
      <alignment horizontal="center"/>
    </xf>
    <xf numFmtId="169" fontId="46" fillId="0" borderId="0" xfId="46" applyNumberFormat="1" applyFont="1" applyAlignment="1">
      <alignment horizontal="right"/>
    </xf>
    <xf numFmtId="169" fontId="46" fillId="0" borderId="0" xfId="0" applyNumberFormat="1" applyFont="1" applyAlignment="1">
      <alignment/>
    </xf>
    <xf numFmtId="203" fontId="11" fillId="0" borderId="0" xfId="42" applyNumberFormat="1" applyFont="1" applyAlignment="1">
      <alignment horizontal="right" wrapText="1"/>
    </xf>
    <xf numFmtId="203" fontId="11" fillId="0" borderId="0" xfId="42" applyNumberFormat="1" applyFont="1" applyFill="1" applyAlignment="1">
      <alignment horizontal="right" wrapText="1"/>
    </xf>
    <xf numFmtId="209" fontId="10" fillId="32" borderId="11" xfId="68" applyNumberFormat="1" applyFont="1" applyFill="1" applyBorder="1" applyAlignment="1">
      <alignment vertical="center" wrapText="1"/>
      <protection/>
    </xf>
    <xf numFmtId="169" fontId="46" fillId="0" borderId="0" xfId="46" applyNumberFormat="1" applyFont="1" applyBorder="1" applyAlignment="1">
      <alignment horizontal="right"/>
    </xf>
    <xf numFmtId="169" fontId="46" fillId="0" borderId="0" xfId="0" applyNumberFormat="1" applyFont="1" applyBorder="1" applyAlignment="1">
      <alignment horizontal="center"/>
    </xf>
    <xf numFmtId="169" fontId="46" fillId="0" borderId="0" xfId="0" applyNumberFormat="1" applyFont="1" applyBorder="1" applyAlignment="1">
      <alignment/>
    </xf>
    <xf numFmtId="169" fontId="47" fillId="0" borderId="0" xfId="46" applyNumberFormat="1" applyFont="1" applyBorder="1" applyAlignment="1">
      <alignment horizontal="right" vertical="center"/>
    </xf>
    <xf numFmtId="169" fontId="47" fillId="0" borderId="0" xfId="46" applyNumberFormat="1" applyFont="1" applyBorder="1" applyAlignment="1">
      <alignment horizontal="right"/>
    </xf>
    <xf numFmtId="169" fontId="46" fillId="0" borderId="0" xfId="46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171" fontId="23" fillId="0" borderId="0" xfId="42" applyFont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69" fontId="15" fillId="0" borderId="0" xfId="0" applyNumberFormat="1" applyFont="1" applyAlignment="1">
      <alignment horizontal="right" vertical="top" wrapText="1"/>
    </xf>
    <xf numFmtId="169" fontId="5" fillId="0" borderId="0" xfId="0" applyNumberFormat="1" applyFont="1" applyAlignment="1">
      <alignment horizontal="right" vertical="top" wrapText="1"/>
    </xf>
    <xf numFmtId="15" fontId="34" fillId="0" borderId="0" xfId="63" applyNumberFormat="1" applyFont="1" applyAlignment="1">
      <alignment horizontal="right" vertical="center" wrapText="1"/>
      <protection/>
    </xf>
    <xf numFmtId="0" fontId="31" fillId="0" borderId="0" xfId="65" applyFont="1" applyAlignment="1">
      <alignment horizontal="right" vertical="top" wrapText="1"/>
      <protection/>
    </xf>
    <xf numFmtId="203" fontId="31" fillId="0" borderId="0" xfId="46" applyNumberFormat="1" applyFont="1" applyAlignment="1">
      <alignment horizontal="right" vertical="top" wrapText="1"/>
    </xf>
    <xf numFmtId="0" fontId="8" fillId="0" borderId="0" xfId="63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_BAL" xfId="63"/>
    <cellStyle name="Normal_Financial statements 2000 Alcomet" xfId="64"/>
    <cellStyle name="Normal_Financial statements_bg model 2002" xfId="65"/>
    <cellStyle name="Normal_Financial statements_bg model 2002 2 2" xfId="66"/>
    <cellStyle name="Normal_FS_SOPHARMA_2005 (2)" xfId="67"/>
    <cellStyle name="Normal_P&amp;L" xfId="68"/>
    <cellStyle name="Normal_P&amp;L_Financial statements_bg model 2002" xfId="69"/>
    <cellStyle name="Normal_Sheet2" xfId="70"/>
    <cellStyle name="Normal_SOPHARMA_FS_01_12_2007_predvaritelen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10" zoomScaleNormal="11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33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50</v>
      </c>
      <c r="E5" s="56"/>
      <c r="F5" s="29"/>
      <c r="G5" s="29"/>
      <c r="H5" s="29"/>
      <c r="I5" s="29"/>
    </row>
    <row r="6" spans="1:9" ht="17.25" customHeight="1">
      <c r="A6" s="28"/>
      <c r="D6" s="16" t="s">
        <v>55</v>
      </c>
      <c r="E6" s="56"/>
      <c r="F6" s="29"/>
      <c r="G6" s="29"/>
      <c r="H6" s="29"/>
      <c r="I6" s="29"/>
    </row>
    <row r="7" spans="1:9" ht="18.75">
      <c r="A7" s="28"/>
      <c r="D7" s="16" t="s">
        <v>88</v>
      </c>
      <c r="E7" s="56"/>
      <c r="F7" s="29"/>
      <c r="G7" s="29"/>
      <c r="H7" s="29"/>
      <c r="I7" s="29"/>
    </row>
    <row r="8" spans="1:9" ht="18.75">
      <c r="A8" s="28"/>
      <c r="D8" s="16" t="s">
        <v>125</v>
      </c>
      <c r="E8" s="56"/>
      <c r="F8" s="29"/>
      <c r="G8" s="29"/>
      <c r="H8" s="29"/>
      <c r="I8" s="29"/>
    </row>
    <row r="9" spans="1:9" ht="16.5">
      <c r="A9" s="30"/>
      <c r="D9" s="16" t="s">
        <v>107</v>
      </c>
      <c r="E9" s="56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50</v>
      </c>
      <c r="E12" s="53"/>
      <c r="F12" s="53"/>
      <c r="G12" s="54"/>
    </row>
    <row r="13" spans="4:9" ht="16.5">
      <c r="D13" s="16"/>
      <c r="E13" s="53"/>
      <c r="F13" s="53"/>
      <c r="G13" s="56"/>
      <c r="H13" s="29"/>
      <c r="I13" s="29"/>
    </row>
    <row r="14" spans="4:9" ht="16.5">
      <c r="D14" s="16"/>
      <c r="E14" s="53"/>
      <c r="F14" s="53"/>
      <c r="G14" s="56"/>
      <c r="H14" s="29"/>
      <c r="I14" s="29"/>
    </row>
    <row r="15" spans="1:9" ht="18.75">
      <c r="A15" s="28" t="s">
        <v>126</v>
      </c>
      <c r="D15" s="16" t="s">
        <v>127</v>
      </c>
      <c r="E15" s="53"/>
      <c r="F15" s="53"/>
      <c r="G15" s="56"/>
      <c r="H15" s="29"/>
      <c r="I15" s="29"/>
    </row>
    <row r="16" spans="1:9" ht="18.75">
      <c r="A16" s="28"/>
      <c r="D16" s="16"/>
      <c r="E16" s="53"/>
      <c r="F16" s="53"/>
      <c r="G16" s="56"/>
      <c r="H16" s="29"/>
      <c r="I16" s="29"/>
    </row>
    <row r="17" spans="4:9" ht="16.5">
      <c r="D17" s="16"/>
      <c r="E17" s="53"/>
      <c r="F17" s="53"/>
      <c r="G17" s="56"/>
      <c r="H17" s="29"/>
      <c r="I17" s="29"/>
    </row>
    <row r="18" spans="1:9" ht="18.75">
      <c r="A18" s="28" t="s">
        <v>74</v>
      </c>
      <c r="D18" s="16" t="s">
        <v>73</v>
      </c>
      <c r="E18" s="53"/>
      <c r="F18" s="53"/>
      <c r="G18" s="56"/>
      <c r="H18" s="29"/>
      <c r="I18" s="29"/>
    </row>
    <row r="19" spans="1:9" ht="18.75">
      <c r="A19" s="28"/>
      <c r="D19" s="16"/>
      <c r="E19" s="53"/>
      <c r="F19" s="53"/>
      <c r="G19" s="56"/>
      <c r="H19" s="29"/>
      <c r="I19" s="29"/>
    </row>
    <row r="20" spans="1:9" ht="18.75">
      <c r="A20" s="28"/>
      <c r="D20" s="16"/>
      <c r="E20" s="53"/>
      <c r="F20" s="53"/>
      <c r="G20" s="56"/>
      <c r="H20" s="29"/>
      <c r="I20" s="29"/>
    </row>
    <row r="21" spans="1:9" ht="18.75">
      <c r="A21" s="28" t="s">
        <v>31</v>
      </c>
      <c r="B21" s="28"/>
      <c r="C21" s="28"/>
      <c r="D21" s="16" t="s">
        <v>49</v>
      </c>
      <c r="E21" s="53"/>
      <c r="F21" s="53"/>
      <c r="G21" s="56"/>
      <c r="H21" s="29"/>
      <c r="I21" s="29"/>
    </row>
    <row r="22" spans="1:9" ht="18.75">
      <c r="A22" s="28"/>
      <c r="B22" s="28"/>
      <c r="C22" s="28"/>
      <c r="D22" s="16"/>
      <c r="E22" s="53"/>
      <c r="F22" s="53"/>
      <c r="G22" s="56"/>
      <c r="H22" s="29"/>
      <c r="I22" s="29"/>
    </row>
    <row r="23" spans="1:9" ht="18.75">
      <c r="A23" s="28"/>
      <c r="B23" s="28"/>
      <c r="C23" s="28"/>
      <c r="D23" s="16"/>
      <c r="E23" s="53"/>
      <c r="F23" s="53"/>
      <c r="G23" s="56"/>
      <c r="H23" s="29"/>
      <c r="I23" s="28"/>
    </row>
    <row r="24" spans="1:8" ht="18.75">
      <c r="A24" s="28" t="s">
        <v>163</v>
      </c>
      <c r="B24" s="28"/>
      <c r="C24" s="28"/>
      <c r="D24" s="16" t="s">
        <v>124</v>
      </c>
      <c r="E24" s="53"/>
      <c r="F24" s="53"/>
      <c r="G24" s="56"/>
      <c r="H24" s="29"/>
    </row>
    <row r="25" spans="1:8" ht="18.75">
      <c r="A25" s="28"/>
      <c r="B25" s="28"/>
      <c r="C25" s="28"/>
      <c r="D25" s="16"/>
      <c r="E25" s="53"/>
      <c r="F25" s="53"/>
      <c r="G25" s="56"/>
      <c r="H25" s="29"/>
    </row>
    <row r="26" spans="1:8" ht="18.75">
      <c r="A26" s="28"/>
      <c r="D26" s="16"/>
      <c r="E26" s="53"/>
      <c r="F26" s="53"/>
      <c r="G26" s="54"/>
      <c r="H26" s="28"/>
    </row>
    <row r="27" spans="1:7" ht="18.75">
      <c r="A27" s="28" t="s">
        <v>1</v>
      </c>
      <c r="D27" s="16" t="s">
        <v>47</v>
      </c>
      <c r="E27" s="53"/>
      <c r="F27" s="53"/>
      <c r="G27" s="54"/>
    </row>
    <row r="28" spans="1:7" ht="18.75">
      <c r="A28" s="28"/>
      <c r="D28" s="16" t="s">
        <v>48</v>
      </c>
      <c r="E28" s="53"/>
      <c r="F28" s="53"/>
      <c r="G28" s="54"/>
    </row>
    <row r="29" spans="1:7" ht="18.75">
      <c r="A29" s="28"/>
      <c r="D29" s="29"/>
      <c r="E29" s="56"/>
      <c r="F29" s="56"/>
      <c r="G29" s="54"/>
    </row>
    <row r="30" spans="1:7" ht="18.75">
      <c r="A30" s="28"/>
      <c r="D30" s="16"/>
      <c r="E30" s="54"/>
      <c r="F30" s="54"/>
      <c r="G30" s="54"/>
    </row>
    <row r="31" spans="1:7" ht="18.75">
      <c r="A31" s="28" t="s">
        <v>90</v>
      </c>
      <c r="C31" s="61"/>
      <c r="D31" s="16" t="s">
        <v>63</v>
      </c>
      <c r="E31" s="53"/>
      <c r="F31" s="54"/>
      <c r="G31" s="54"/>
    </row>
    <row r="32" spans="1:7" ht="18.75">
      <c r="A32" s="28"/>
      <c r="C32" s="61"/>
      <c r="D32" s="16" t="s">
        <v>123</v>
      </c>
      <c r="E32" s="53"/>
      <c r="F32" s="54"/>
      <c r="G32" s="57"/>
    </row>
    <row r="33" spans="1:9" ht="18.75">
      <c r="A33" s="28"/>
      <c r="C33" s="61"/>
      <c r="D33" s="16"/>
      <c r="E33" s="53"/>
      <c r="F33" s="54"/>
      <c r="G33" s="57"/>
      <c r="I33" s="28"/>
    </row>
    <row r="34" spans="1:8" ht="18.75">
      <c r="A34" s="28" t="s">
        <v>2</v>
      </c>
      <c r="D34" s="250" t="s">
        <v>164</v>
      </c>
      <c r="E34" s="53"/>
      <c r="F34" s="53"/>
      <c r="G34" s="53"/>
      <c r="H34" s="28"/>
    </row>
    <row r="35" spans="1:8" ht="18.75">
      <c r="A35" s="28"/>
      <c r="D35" s="250" t="s">
        <v>165</v>
      </c>
      <c r="E35" s="53"/>
      <c r="F35" s="53"/>
      <c r="G35" s="53"/>
      <c r="H35" s="28"/>
    </row>
    <row r="36" spans="1:7" ht="18.75">
      <c r="A36" s="28"/>
      <c r="D36" s="250" t="s">
        <v>166</v>
      </c>
      <c r="E36" s="53"/>
      <c r="F36" s="53"/>
      <c r="G36" s="53"/>
    </row>
    <row r="37" spans="1:7" ht="18.75">
      <c r="A37" s="28"/>
      <c r="D37" s="250" t="s">
        <v>167</v>
      </c>
      <c r="E37" s="53"/>
      <c r="F37" s="53"/>
      <c r="G37" s="53"/>
    </row>
    <row r="38" spans="1:7" ht="18.75">
      <c r="A38" s="28"/>
      <c r="D38" s="250" t="s">
        <v>128</v>
      </c>
      <c r="E38" s="53"/>
      <c r="F38" s="53"/>
      <c r="G38" s="53"/>
    </row>
    <row r="39" spans="1:7" ht="18.75">
      <c r="A39" s="28"/>
      <c r="D39" s="250" t="s">
        <v>169</v>
      </c>
      <c r="E39" s="53"/>
      <c r="F39" s="53"/>
      <c r="G39" s="53"/>
    </row>
    <row r="40" spans="1:7" ht="18.75">
      <c r="A40" s="28"/>
      <c r="D40" s="250" t="s">
        <v>170</v>
      </c>
      <c r="E40" s="53"/>
      <c r="F40" s="53"/>
      <c r="G40" s="53"/>
    </row>
    <row r="41" spans="1:7" ht="18.75">
      <c r="A41" s="28"/>
      <c r="D41" s="16"/>
      <c r="E41" s="57"/>
      <c r="F41" s="54"/>
      <c r="G41" s="57"/>
    </row>
    <row r="42" spans="1:7" ht="18.75">
      <c r="A42" s="28" t="s">
        <v>20</v>
      </c>
      <c r="D42" s="29" t="s">
        <v>168</v>
      </c>
      <c r="E42" s="133"/>
      <c r="F42" s="57"/>
      <c r="G42" s="57"/>
    </row>
    <row r="43" spans="1:7" ht="18.75">
      <c r="A43" s="28"/>
      <c r="E43" s="57"/>
      <c r="F43" s="54"/>
      <c r="G43" s="57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ht="12.75"/>
    <row r="49" ht="12.75"/>
    <row r="50" ht="12.75"/>
    <row r="51" ht="12.75"/>
    <row r="52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2.75"/>
  <cols>
    <col min="1" max="1" width="64.4218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92" t="str">
        <f>'Cover '!D1</f>
        <v>СОФАРМА АД</v>
      </c>
      <c r="B1" s="293"/>
      <c r="C1" s="293"/>
      <c r="D1" s="293"/>
      <c r="E1" s="293"/>
      <c r="F1" s="183"/>
    </row>
    <row r="2" spans="1:6" s="39" customFormat="1" ht="15">
      <c r="A2" s="294" t="s">
        <v>158</v>
      </c>
      <c r="B2" s="295"/>
      <c r="C2" s="295"/>
      <c r="D2" s="295"/>
      <c r="E2" s="295"/>
      <c r="F2" s="176"/>
    </row>
    <row r="3" spans="1:6" ht="15">
      <c r="A3" s="80" t="s">
        <v>173</v>
      </c>
      <c r="B3" s="81"/>
      <c r="C3" s="248"/>
      <c r="D3" s="81"/>
      <c r="E3" s="81"/>
      <c r="F3" s="81"/>
    </row>
    <row r="4" spans="1:6" ht="15" customHeight="1">
      <c r="A4" s="102"/>
      <c r="B4" s="296" t="s">
        <v>5</v>
      </c>
      <c r="C4" s="297" t="s">
        <v>174</v>
      </c>
      <c r="D4" s="82"/>
      <c r="E4" s="297" t="s">
        <v>148</v>
      </c>
      <c r="F4" s="177"/>
    </row>
    <row r="5" spans="1:6" ht="12.75" customHeight="1">
      <c r="A5" s="115"/>
      <c r="B5" s="296"/>
      <c r="C5" s="297"/>
      <c r="D5" s="82"/>
      <c r="E5" s="297"/>
      <c r="F5" s="177"/>
    </row>
    <row r="6" spans="1:6" ht="15" customHeight="1">
      <c r="A6" s="103"/>
      <c r="C6" s="198"/>
      <c r="E6" s="198"/>
      <c r="F6" s="131"/>
    </row>
    <row r="7" spans="1:5" ht="15">
      <c r="A7" s="96"/>
      <c r="B7" s="251"/>
      <c r="C7" s="259"/>
      <c r="D7" s="251"/>
      <c r="E7" s="251"/>
    </row>
    <row r="8" spans="1:7" ht="15">
      <c r="A8" s="39" t="s">
        <v>57</v>
      </c>
      <c r="B8" s="251">
        <v>3</v>
      </c>
      <c r="C8" s="199">
        <f>64579+46</f>
        <v>64625</v>
      </c>
      <c r="D8" s="252"/>
      <c r="E8" s="199">
        <v>44557</v>
      </c>
      <c r="F8" s="118"/>
      <c r="G8" s="126"/>
    </row>
    <row r="9" spans="1:8" ht="15">
      <c r="A9" s="39" t="s">
        <v>70</v>
      </c>
      <c r="B9" s="251">
        <v>4</v>
      </c>
      <c r="C9" s="199">
        <v>950</v>
      </c>
      <c r="D9" s="253"/>
      <c r="E9" s="199">
        <v>740</v>
      </c>
      <c r="F9" s="118"/>
      <c r="G9" s="105"/>
      <c r="H9" s="106"/>
    </row>
    <row r="10" spans="1:8" ht="19.5" customHeight="1">
      <c r="A10" s="232" t="s">
        <v>75</v>
      </c>
      <c r="B10" s="251"/>
      <c r="C10">
        <f>10024-46-7500</f>
        <v>2478</v>
      </c>
      <c r="D10" s="254"/>
      <c r="E10" s="199">
        <v>5392</v>
      </c>
      <c r="F10" s="118"/>
      <c r="G10" s="105"/>
      <c r="H10" s="106"/>
    </row>
    <row r="11" spans="1:8" ht="15">
      <c r="A11" s="39" t="s">
        <v>76</v>
      </c>
      <c r="B11" s="255">
        <v>5</v>
      </c>
      <c r="C11" s="199">
        <v>-18894</v>
      </c>
      <c r="D11" s="254"/>
      <c r="E11" s="199">
        <v>-19206</v>
      </c>
      <c r="F11" s="118"/>
      <c r="G11" s="105"/>
      <c r="H11" s="106"/>
    </row>
    <row r="12" spans="1:8" ht="15">
      <c r="A12" s="39" t="s">
        <v>3</v>
      </c>
      <c r="B12" s="251">
        <v>6</v>
      </c>
      <c r="C12" s="199">
        <v>-9319</v>
      </c>
      <c r="D12" s="254"/>
      <c r="E12" s="199">
        <v>-6924</v>
      </c>
      <c r="F12" s="118"/>
      <c r="G12" s="105"/>
      <c r="H12" s="106"/>
    </row>
    <row r="13" spans="1:8" ht="15">
      <c r="A13" s="39" t="s">
        <v>8</v>
      </c>
      <c r="B13" s="251">
        <v>7</v>
      </c>
      <c r="C13" s="199">
        <v>-16324</v>
      </c>
      <c r="D13" s="254"/>
      <c r="E13" s="199">
        <v>-12116</v>
      </c>
      <c r="F13" s="118"/>
      <c r="G13" s="105"/>
      <c r="H13" s="106"/>
    </row>
    <row r="14" spans="1:8" ht="15">
      <c r="A14" s="39" t="s">
        <v>54</v>
      </c>
      <c r="B14" s="251" t="s">
        <v>177</v>
      </c>
      <c r="C14" s="199">
        <v>-4728</v>
      </c>
      <c r="D14" s="254"/>
      <c r="E14" s="199">
        <v>-4468</v>
      </c>
      <c r="F14" s="118"/>
      <c r="G14" s="105"/>
      <c r="H14" s="106"/>
    </row>
    <row r="15" spans="1:8" ht="15">
      <c r="A15" s="39" t="s">
        <v>137</v>
      </c>
      <c r="B15" s="251">
        <v>8</v>
      </c>
      <c r="C15" s="199">
        <v>-696</v>
      </c>
      <c r="D15" s="252"/>
      <c r="E15" s="199">
        <v>-653</v>
      </c>
      <c r="F15" s="118"/>
      <c r="G15" s="105"/>
      <c r="H15" s="106"/>
    </row>
    <row r="16" spans="1:8" ht="15">
      <c r="A16" s="80" t="s">
        <v>34</v>
      </c>
      <c r="B16" s="251"/>
      <c r="C16" s="256">
        <f>SUM(C8:C15)</f>
        <v>18092</v>
      </c>
      <c r="D16" s="254"/>
      <c r="E16" s="256">
        <f>SUM(E8:E15)</f>
        <v>7322</v>
      </c>
      <c r="F16" s="184"/>
      <c r="G16" s="105"/>
      <c r="H16" s="106"/>
    </row>
    <row r="17" spans="1:6" ht="7.5" customHeight="1">
      <c r="A17" s="39"/>
      <c r="B17" s="251"/>
      <c r="C17" s="257"/>
      <c r="D17" s="252"/>
      <c r="E17" s="257"/>
      <c r="F17" s="119"/>
    </row>
    <row r="18" spans="1:6" ht="15">
      <c r="A18" s="39" t="s">
        <v>68</v>
      </c>
      <c r="B18" s="251">
        <v>9</v>
      </c>
      <c r="C18" s="199">
        <v>1017</v>
      </c>
      <c r="D18" s="252"/>
      <c r="E18" s="199">
        <v>771</v>
      </c>
      <c r="F18" s="118"/>
    </row>
    <row r="19" spans="1:6" ht="15">
      <c r="A19" s="39" t="s">
        <v>69</v>
      </c>
      <c r="B19" s="251">
        <v>10</v>
      </c>
      <c r="C19" s="199">
        <v>-820</v>
      </c>
      <c r="D19" s="254"/>
      <c r="E19" s="199">
        <v>-188</v>
      </c>
      <c r="F19" s="118"/>
    </row>
    <row r="20" spans="1:6" ht="15">
      <c r="A20" s="96" t="s">
        <v>99</v>
      </c>
      <c r="B20" s="251"/>
      <c r="C20" s="256">
        <f>C18+C19</f>
        <v>197</v>
      </c>
      <c r="D20" s="254"/>
      <c r="E20" s="256">
        <f>E18+E19</f>
        <v>583</v>
      </c>
      <c r="F20" s="184"/>
    </row>
    <row r="21" spans="1:6" ht="8.25" customHeight="1">
      <c r="A21" s="83"/>
      <c r="B21" s="251"/>
      <c r="C21" s="257"/>
      <c r="D21" s="258"/>
      <c r="E21" s="257"/>
      <c r="F21" s="119"/>
    </row>
    <row r="22" spans="1:6" ht="15">
      <c r="A22" s="80" t="s">
        <v>77</v>
      </c>
      <c r="B22" s="251"/>
      <c r="C22" s="228">
        <f>C16+C20</f>
        <v>18289</v>
      </c>
      <c r="D22" s="252"/>
      <c r="E22" s="228">
        <f>E16+E20</f>
        <v>7905</v>
      </c>
      <c r="F22" s="184"/>
    </row>
    <row r="23" spans="1:6" ht="7.5" customHeight="1">
      <c r="A23" s="80"/>
      <c r="B23" s="251"/>
      <c r="C23" s="259"/>
      <c r="D23" s="252"/>
      <c r="E23" s="259"/>
      <c r="F23" s="120"/>
    </row>
    <row r="24" spans="1:6" ht="15">
      <c r="A24" s="39" t="s">
        <v>156</v>
      </c>
      <c r="B24" s="251"/>
      <c r="C24">
        <f>-2594+750</f>
        <v>-1844</v>
      </c>
      <c r="D24" s="252"/>
      <c r="E24" s="199">
        <v>-829</v>
      </c>
      <c r="F24" s="118"/>
    </row>
    <row r="25" spans="1:6" ht="15">
      <c r="A25" s="80"/>
      <c r="B25" s="260"/>
      <c r="C25" s="261"/>
      <c r="D25" s="254"/>
      <c r="E25" s="261"/>
      <c r="F25" s="185"/>
    </row>
    <row r="26" spans="1:8" ht="15">
      <c r="A26" s="80" t="s">
        <v>101</v>
      </c>
      <c r="B26" s="262"/>
      <c r="C26" s="114">
        <v>16445</v>
      </c>
      <c r="D26" s="263"/>
      <c r="E26" s="228">
        <f>E22+E24</f>
        <v>7076</v>
      </c>
      <c r="F26" s="184"/>
      <c r="G26" s="105"/>
      <c r="H26" s="106"/>
    </row>
    <row r="27" spans="1:6" ht="8.25" customHeight="1">
      <c r="A27" s="80"/>
      <c r="B27" s="260"/>
      <c r="C27" s="264"/>
      <c r="D27" s="263"/>
      <c r="E27" s="264"/>
      <c r="F27" s="116"/>
    </row>
    <row r="28" spans="1:6" ht="15">
      <c r="A28" s="95" t="s">
        <v>95</v>
      </c>
      <c r="B28" s="265"/>
      <c r="C28" s="266"/>
      <c r="D28" s="260"/>
      <c r="E28" s="266"/>
      <c r="F28" s="125"/>
    </row>
    <row r="29" spans="1:6" ht="30">
      <c r="A29" s="112" t="s">
        <v>117</v>
      </c>
      <c r="B29" s="265"/>
      <c r="C29" s="267"/>
      <c r="D29" s="268"/>
      <c r="E29" s="267"/>
      <c r="F29" s="134"/>
    </row>
    <row r="30" spans="1:6" ht="30">
      <c r="A30" s="168" t="s">
        <v>115</v>
      </c>
      <c r="B30" s="251">
        <v>17</v>
      </c>
      <c r="C30" s="246">
        <v>-1957</v>
      </c>
      <c r="D30" s="252"/>
      <c r="E30" s="246">
        <v>156</v>
      </c>
      <c r="F30" s="135"/>
    </row>
    <row r="31" spans="1:6" ht="15">
      <c r="A31" s="97" t="s">
        <v>93</v>
      </c>
      <c r="B31" s="251">
        <v>11</v>
      </c>
      <c r="C31" s="270">
        <f>SUM(C30:C30)</f>
        <v>-1957</v>
      </c>
      <c r="D31" s="269"/>
      <c r="E31" s="270">
        <f>SUM(E30:E30)</f>
        <v>156</v>
      </c>
      <c r="F31" s="186"/>
    </row>
    <row r="32" spans="1:6" ht="9" customHeight="1">
      <c r="A32" s="97"/>
      <c r="C32" s="200"/>
      <c r="D32" s="195"/>
      <c r="E32" s="200"/>
      <c r="F32" s="187"/>
    </row>
    <row r="33" spans="1:6" ht="15.75" thickBot="1">
      <c r="A33" s="97" t="s">
        <v>79</v>
      </c>
      <c r="B33" s="113"/>
      <c r="C33" s="201">
        <f>C31+C26</f>
        <v>14488</v>
      </c>
      <c r="D33" s="111"/>
      <c r="E33" s="271">
        <f>E31+E26</f>
        <v>7232</v>
      </c>
      <c r="F33" s="188"/>
    </row>
    <row r="34" spans="1:6" ht="9.75" customHeight="1" thickTop="1">
      <c r="A34" s="98"/>
      <c r="B34" s="113"/>
      <c r="C34" s="202"/>
      <c r="D34" s="111"/>
      <c r="E34" s="202"/>
      <c r="F34" s="117"/>
    </row>
    <row r="35" spans="1:6" ht="9.75" customHeight="1">
      <c r="A35" s="98"/>
      <c r="B35" s="113"/>
      <c r="C35" s="202"/>
      <c r="D35" s="111"/>
      <c r="E35" s="202"/>
      <c r="F35" s="117"/>
    </row>
    <row r="36" spans="1:6" ht="15">
      <c r="A36" s="39" t="s">
        <v>116</v>
      </c>
      <c r="B36" s="251">
        <v>25</v>
      </c>
      <c r="C36" s="196">
        <v>0.14</v>
      </c>
      <c r="D36" s="197"/>
      <c r="E36" s="196">
        <v>0.06</v>
      </c>
      <c r="F36" s="139"/>
    </row>
    <row r="37" spans="1:6" ht="5.25" customHeight="1">
      <c r="A37" s="39"/>
      <c r="C37" s="196"/>
      <c r="D37" s="197"/>
      <c r="E37" s="196"/>
      <c r="F37" s="139"/>
    </row>
    <row r="38" spans="1:5" ht="13.5" customHeight="1">
      <c r="A38" s="39" t="s">
        <v>162</v>
      </c>
      <c r="B38" s="251">
        <v>25</v>
      </c>
      <c r="C38" s="196">
        <v>0.13</v>
      </c>
      <c r="D38" s="197"/>
      <c r="E38" s="196">
        <v>0.06</v>
      </c>
    </row>
    <row r="39" spans="1:4" ht="15" hidden="1">
      <c r="A39" s="52"/>
      <c r="D39" s="136"/>
    </row>
    <row r="40" spans="1:4" ht="5.25" customHeight="1">
      <c r="A40" s="52"/>
      <c r="C40" s="130"/>
      <c r="D40" s="136"/>
    </row>
    <row r="41" spans="1:4" ht="16.5" customHeight="1">
      <c r="A41" s="52"/>
      <c r="C41" s="130"/>
      <c r="D41" s="136"/>
    </row>
    <row r="42" spans="1:3" ht="15">
      <c r="A42" s="212" t="s">
        <v>187</v>
      </c>
      <c r="C42" s="130"/>
    </row>
    <row r="43" spans="1:3" ht="15" hidden="1">
      <c r="A43" s="93"/>
      <c r="C43" s="130"/>
    </row>
    <row r="44" spans="1:3" ht="5.25" customHeight="1">
      <c r="A44" s="93"/>
      <c r="C44" s="130"/>
    </row>
    <row r="45" spans="1:3" ht="12" customHeight="1">
      <c r="A45" s="93"/>
      <c r="C45" s="130"/>
    </row>
    <row r="46" ht="18" customHeight="1"/>
    <row r="47" spans="1:3" ht="15">
      <c r="A47" s="13" t="s">
        <v>58</v>
      </c>
      <c r="C47" s="36"/>
    </row>
    <row r="48" ht="15">
      <c r="A48" s="13" t="s">
        <v>143</v>
      </c>
    </row>
    <row r="49" ht="5.25" customHeight="1">
      <c r="A49" s="71"/>
    </row>
    <row r="50" ht="15">
      <c r="A50" s="13" t="s">
        <v>72</v>
      </c>
    </row>
    <row r="51" ht="15">
      <c r="A51" s="13" t="s">
        <v>140</v>
      </c>
    </row>
    <row r="52" ht="5.25" customHeight="1">
      <c r="A52" s="71"/>
    </row>
    <row r="53" ht="15">
      <c r="A53" s="76" t="s">
        <v>121</v>
      </c>
    </row>
    <row r="54" ht="15">
      <c r="A54" s="231" t="s">
        <v>139</v>
      </c>
    </row>
    <row r="55" ht="5.25" customHeight="1">
      <c r="A55" s="128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3" top="0.433070866141732" bottom="0.275590551181102" header="0.275590551181102" footer="0.15748031496063"/>
  <pageSetup blackAndWhite="1" firstPageNumber="1" useFirstPageNumber="1" horizontalDpi="600" verticalDpi="600" orientation="portrait" paperSize="9" scale="90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33</v>
      </c>
      <c r="B1" s="77"/>
      <c r="C1" s="77"/>
      <c r="D1" s="77"/>
      <c r="E1" s="32"/>
      <c r="F1" s="32"/>
    </row>
    <row r="2" spans="1:6" ht="14.25">
      <c r="A2" s="33" t="s">
        <v>159</v>
      </c>
      <c r="B2" s="78"/>
      <c r="C2" s="78"/>
      <c r="D2" s="78"/>
      <c r="E2" s="33"/>
      <c r="F2" s="33"/>
    </row>
    <row r="3" spans="1:6" ht="15">
      <c r="A3" s="33" t="s">
        <v>175</v>
      </c>
      <c r="B3" s="79"/>
      <c r="C3" s="79"/>
      <c r="D3" s="79"/>
      <c r="E3" s="18"/>
      <c r="F3" s="18"/>
    </row>
    <row r="4" spans="1:6" ht="26.25" customHeight="1">
      <c r="A4" s="84"/>
      <c r="B4" s="296" t="s">
        <v>5</v>
      </c>
      <c r="C4" s="297" t="s">
        <v>176</v>
      </c>
      <c r="D4" s="82"/>
      <c r="E4" s="297" t="s">
        <v>149</v>
      </c>
      <c r="F4" s="137"/>
    </row>
    <row r="5" spans="2:6" ht="12" customHeight="1">
      <c r="B5" s="296"/>
      <c r="C5" s="298"/>
      <c r="D5" s="82"/>
      <c r="E5" s="298"/>
      <c r="F5" s="169"/>
    </row>
    <row r="6" spans="2:6" ht="15.75" customHeight="1">
      <c r="B6" s="101"/>
      <c r="C6" s="132"/>
      <c r="D6" s="82"/>
      <c r="E6" s="132"/>
      <c r="F6" s="170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5">
      <c r="A9" s="18" t="s">
        <v>35</v>
      </c>
      <c r="B9" s="40">
        <v>12</v>
      </c>
      <c r="C9" s="140">
        <v>217806</v>
      </c>
      <c r="D9" s="40"/>
      <c r="E9" s="140">
        <f>217834+60</f>
        <v>217894</v>
      </c>
      <c r="F9" s="62"/>
    </row>
    <row r="10" spans="1:6" ht="15">
      <c r="A10" s="23" t="s">
        <v>22</v>
      </c>
      <c r="B10" s="40">
        <v>13</v>
      </c>
      <c r="C10" s="140">
        <v>4218</v>
      </c>
      <c r="D10" s="40"/>
      <c r="E10" s="140">
        <v>4247</v>
      </c>
      <c r="F10" s="62"/>
    </row>
    <row r="11" spans="1:6" ht="15">
      <c r="A11" s="18" t="s">
        <v>36</v>
      </c>
      <c r="B11" s="40">
        <v>14</v>
      </c>
      <c r="C11" s="140">
        <v>49267</v>
      </c>
      <c r="D11" s="40"/>
      <c r="E11" s="140">
        <v>49267</v>
      </c>
      <c r="F11" s="62"/>
    </row>
    <row r="12" spans="1:6" ht="15">
      <c r="A12" s="23" t="s">
        <v>37</v>
      </c>
      <c r="B12" s="40">
        <v>15</v>
      </c>
      <c r="C12" s="140">
        <v>90235</v>
      </c>
      <c r="D12" s="40"/>
      <c r="E12" s="140">
        <v>90235</v>
      </c>
      <c r="F12" s="62"/>
    </row>
    <row r="13" spans="1:6" ht="15">
      <c r="A13" s="23" t="s">
        <v>129</v>
      </c>
      <c r="B13" s="40">
        <v>16</v>
      </c>
      <c r="C13" s="140">
        <v>69372</v>
      </c>
      <c r="D13" s="40"/>
      <c r="E13" s="140">
        <f>70965-1593</f>
        <v>69372</v>
      </c>
      <c r="F13" s="62"/>
    </row>
    <row r="14" spans="1:6" ht="15">
      <c r="A14" s="141" t="s">
        <v>108</v>
      </c>
      <c r="B14" s="40">
        <v>17</v>
      </c>
      <c r="C14" s="140">
        <v>3366</v>
      </c>
      <c r="D14" s="40"/>
      <c r="E14" s="140">
        <v>4706</v>
      </c>
      <c r="F14" s="62"/>
    </row>
    <row r="15" spans="1:6" ht="15">
      <c r="A15" s="108" t="s">
        <v>91</v>
      </c>
      <c r="B15" s="40">
        <v>18</v>
      </c>
      <c r="C15" s="140">
        <v>70012</v>
      </c>
      <c r="D15" s="40"/>
      <c r="E15" s="140">
        <v>67471</v>
      </c>
      <c r="F15" s="166"/>
    </row>
    <row r="16" spans="1:6" ht="15">
      <c r="A16" s="108" t="s">
        <v>92</v>
      </c>
      <c r="B16" s="40">
        <v>19</v>
      </c>
      <c r="C16" s="140">
        <v>3455</v>
      </c>
      <c r="D16" s="40"/>
      <c r="E16" s="140">
        <v>3526</v>
      </c>
      <c r="F16" s="166"/>
    </row>
    <row r="17" spans="1:9" ht="15">
      <c r="A17" s="15"/>
      <c r="B17" s="122"/>
      <c r="C17" s="64">
        <f>SUM(C9:C16)</f>
        <v>507731</v>
      </c>
      <c r="D17" s="35"/>
      <c r="E17" s="64">
        <f>SUM(E9:E16)</f>
        <v>506718</v>
      </c>
      <c r="F17" s="65"/>
      <c r="I17" s="137" t="s">
        <v>66</v>
      </c>
    </row>
    <row r="18" spans="1:6" ht="14.25" customHeight="1">
      <c r="A18" s="33" t="s">
        <v>11</v>
      </c>
      <c r="B18" s="35"/>
      <c r="C18" s="63"/>
      <c r="D18" s="35"/>
      <c r="E18" s="63"/>
      <c r="F18" s="63"/>
    </row>
    <row r="19" spans="1:6" ht="15">
      <c r="A19" s="18" t="s">
        <v>7</v>
      </c>
      <c r="B19" s="40">
        <v>20</v>
      </c>
      <c r="C19" s="114">
        <v>93816</v>
      </c>
      <c r="D19" s="40"/>
      <c r="E19" s="62">
        <v>82618</v>
      </c>
      <c r="F19" s="62"/>
    </row>
    <row r="20" spans="1:6" ht="15">
      <c r="A20" s="18" t="s">
        <v>43</v>
      </c>
      <c r="B20" s="40">
        <v>21</v>
      </c>
      <c r="C20" s="203">
        <f>82668+52</f>
        <v>82720</v>
      </c>
      <c r="D20" s="167"/>
      <c r="E20" s="203">
        <f>74659+23</f>
        <v>74682</v>
      </c>
      <c r="F20" s="166"/>
    </row>
    <row r="21" spans="1:6" ht="15">
      <c r="A21" s="18" t="s">
        <v>84</v>
      </c>
      <c r="B21" s="40">
        <v>22</v>
      </c>
      <c r="C21" s="203">
        <f>28284-52</f>
        <v>28232</v>
      </c>
      <c r="D21" s="40"/>
      <c r="E21" s="203">
        <f>19828-1733</f>
        <v>18095</v>
      </c>
      <c r="F21" s="166"/>
    </row>
    <row r="22" spans="1:6" ht="15">
      <c r="A22" s="15" t="s">
        <v>103</v>
      </c>
      <c r="B22" s="40" t="s">
        <v>183</v>
      </c>
      <c r="C22" s="62">
        <v>11117</v>
      </c>
      <c r="D22" s="40"/>
      <c r="E22" s="62">
        <v>8317</v>
      </c>
      <c r="F22" s="166"/>
    </row>
    <row r="23" spans="1:6" ht="15">
      <c r="A23" s="15" t="s">
        <v>60</v>
      </c>
      <c r="B23" s="40" t="s">
        <v>184</v>
      </c>
      <c r="C23" s="203">
        <v>6003</v>
      </c>
      <c r="D23" s="40"/>
      <c r="E23" s="203">
        <v>6057</v>
      </c>
      <c r="F23" s="62"/>
    </row>
    <row r="24" spans="1:6" ht="15">
      <c r="A24" s="18" t="s">
        <v>30</v>
      </c>
      <c r="B24" s="40">
        <v>24</v>
      </c>
      <c r="C24" s="62">
        <v>4118</v>
      </c>
      <c r="D24" s="40"/>
      <c r="E24" s="62">
        <v>4761</v>
      </c>
      <c r="F24" s="62"/>
    </row>
    <row r="25" spans="1:6" ht="14.25">
      <c r="A25" s="33"/>
      <c r="B25" s="35"/>
      <c r="C25" s="64">
        <f>SUM(C19:C24)</f>
        <v>226006</v>
      </c>
      <c r="D25" s="35"/>
      <c r="E25" s="64">
        <f>SUM(E19:E24)</f>
        <v>194530</v>
      </c>
      <c r="F25" s="65"/>
    </row>
    <row r="26" spans="1:6" ht="8.25" customHeight="1">
      <c r="A26" s="33"/>
      <c r="B26" s="35"/>
      <c r="C26" s="65"/>
      <c r="D26" s="35"/>
      <c r="E26" s="65"/>
      <c r="F26" s="65"/>
    </row>
    <row r="27" spans="1:6" ht="15.75" customHeight="1" thickBot="1">
      <c r="A27" s="33" t="s">
        <v>51</v>
      </c>
      <c r="B27" s="122"/>
      <c r="C27" s="66">
        <f>SUM(C17+C25)</f>
        <v>733737</v>
      </c>
      <c r="D27" s="35"/>
      <c r="E27" s="66">
        <f>SUM(E17+E25)</f>
        <v>701248</v>
      </c>
      <c r="F27" s="65"/>
    </row>
    <row r="28" spans="1:6" ht="10.5" customHeight="1" thickTop="1">
      <c r="A28" s="18"/>
      <c r="B28" s="40"/>
      <c r="C28" s="63"/>
      <c r="D28" s="40"/>
      <c r="E28" s="63"/>
      <c r="F28" s="63"/>
    </row>
    <row r="29" spans="1:6" ht="15.75" customHeight="1">
      <c r="A29" s="33" t="s">
        <v>15</v>
      </c>
      <c r="B29" s="38"/>
      <c r="C29" s="85"/>
      <c r="D29" s="38"/>
      <c r="E29" s="85"/>
      <c r="F29" s="85"/>
    </row>
    <row r="30" spans="1:6" ht="17.25" customHeight="1">
      <c r="A30" s="33" t="s">
        <v>38</v>
      </c>
      <c r="B30" s="38"/>
      <c r="C30" s="85"/>
      <c r="D30" s="38"/>
      <c r="E30" s="85"/>
      <c r="F30" s="85"/>
    </row>
    <row r="31" spans="1:6" ht="15">
      <c r="A31" s="18" t="s">
        <v>25</v>
      </c>
      <c r="B31" s="74"/>
      <c r="C31" s="281">
        <v>134798</v>
      </c>
      <c r="D31" s="74"/>
      <c r="E31" s="281">
        <v>134798</v>
      </c>
      <c r="F31" s="107"/>
    </row>
    <row r="32" spans="1:7" ht="15">
      <c r="A32" s="18" t="s">
        <v>85</v>
      </c>
      <c r="B32" s="74"/>
      <c r="C32" s="281">
        <v>-52203</v>
      </c>
      <c r="D32" s="74"/>
      <c r="E32" s="281">
        <v>-52203</v>
      </c>
      <c r="F32" s="107"/>
      <c r="G32" s="94"/>
    </row>
    <row r="33" spans="1:6" ht="15">
      <c r="A33" s="18" t="s">
        <v>65</v>
      </c>
      <c r="B33" s="74"/>
      <c r="C33" s="281">
        <v>459370</v>
      </c>
      <c r="D33" s="74"/>
      <c r="E33" s="281">
        <v>461449</v>
      </c>
      <c r="F33" s="107"/>
    </row>
    <row r="34" spans="1:6" ht="15">
      <c r="A34" s="227" t="s">
        <v>138</v>
      </c>
      <c r="B34" s="74"/>
      <c r="C34" s="281">
        <v>12488</v>
      </c>
      <c r="D34" s="74"/>
      <c r="E34" s="281">
        <v>12488</v>
      </c>
      <c r="F34" s="107"/>
    </row>
    <row r="35" spans="1:6" ht="15">
      <c r="A35" s="18" t="s">
        <v>82</v>
      </c>
      <c r="B35" s="74"/>
      <c r="C35" s="114">
        <v>60410</v>
      </c>
      <c r="D35" s="74"/>
      <c r="E35" s="282">
        <f>43849-6</f>
        <v>43843</v>
      </c>
      <c r="F35" s="166"/>
    </row>
    <row r="36" spans="1:6" ht="14.25">
      <c r="A36" s="33"/>
      <c r="B36" s="38">
        <v>25</v>
      </c>
      <c r="C36" s="283">
        <f>SUM(C31:C35)</f>
        <v>614863</v>
      </c>
      <c r="D36" s="40"/>
      <c r="E36" s="283">
        <f>SUM(E31:E35)</f>
        <v>600375</v>
      </c>
      <c r="F36" s="68"/>
    </row>
    <row r="37" spans="1:6" ht="14.25">
      <c r="A37" s="33" t="s">
        <v>39</v>
      </c>
      <c r="B37" s="35"/>
      <c r="C37" s="74"/>
      <c r="D37" s="74"/>
      <c r="E37" s="74"/>
      <c r="F37" s="74"/>
    </row>
    <row r="38" spans="1:6" ht="15">
      <c r="A38" s="33" t="s">
        <v>32</v>
      </c>
      <c r="B38" s="74"/>
      <c r="C38" s="74"/>
      <c r="D38" s="74"/>
      <c r="E38" s="74"/>
      <c r="F38" s="63"/>
    </row>
    <row r="39" spans="1:6" ht="15">
      <c r="A39" s="290" t="s">
        <v>185</v>
      </c>
      <c r="B39" s="74">
        <v>26</v>
      </c>
      <c r="C39" s="62">
        <v>4345</v>
      </c>
      <c r="D39" s="74"/>
      <c r="E39" s="291">
        <v>0</v>
      </c>
      <c r="F39" s="63"/>
    </row>
    <row r="40" spans="1:6" ht="15">
      <c r="A40" s="23" t="s">
        <v>18</v>
      </c>
      <c r="B40" s="74">
        <v>27</v>
      </c>
      <c r="C40" s="203">
        <v>4419</v>
      </c>
      <c r="D40" s="74"/>
      <c r="E40" s="203">
        <v>4728</v>
      </c>
      <c r="F40" s="166"/>
    </row>
    <row r="41" spans="1:6" ht="15">
      <c r="A41" s="114" t="s">
        <v>96</v>
      </c>
      <c r="B41" s="74">
        <v>28</v>
      </c>
      <c r="C41" s="62">
        <v>3482</v>
      </c>
      <c r="D41" s="74"/>
      <c r="E41" s="62">
        <v>3587</v>
      </c>
      <c r="F41" s="107"/>
    </row>
    <row r="42" spans="1:6" ht="15">
      <c r="A42" s="114" t="s">
        <v>154</v>
      </c>
      <c r="B42" s="74">
        <v>29</v>
      </c>
      <c r="C42" s="62">
        <v>16057</v>
      </c>
      <c r="D42" s="74"/>
      <c r="E42" s="62">
        <v>14739</v>
      </c>
      <c r="F42" s="107"/>
    </row>
    <row r="43" spans="1:6" ht="15">
      <c r="A43" s="114" t="s">
        <v>119</v>
      </c>
      <c r="B43" s="74">
        <v>30</v>
      </c>
      <c r="C43" s="62">
        <v>658</v>
      </c>
      <c r="E43" s="62">
        <v>594</v>
      </c>
      <c r="F43" s="107"/>
    </row>
    <row r="44" spans="1:7" ht="15">
      <c r="A44" s="18" t="s">
        <v>97</v>
      </c>
      <c r="B44" s="74">
        <v>31</v>
      </c>
      <c r="C44" s="62">
        <v>4312</v>
      </c>
      <c r="D44" s="74"/>
      <c r="E44" s="62">
        <v>4192</v>
      </c>
      <c r="F44" s="107"/>
      <c r="G44" s="94"/>
    </row>
    <row r="45" spans="1:6" ht="15">
      <c r="A45" s="15"/>
      <c r="B45" s="35"/>
      <c r="C45" s="233">
        <f>SUM(C39:C44)</f>
        <v>33273</v>
      </c>
      <c r="D45" s="234"/>
      <c r="E45" s="233">
        <f>SUM(E39:E44)</f>
        <v>27840</v>
      </c>
      <c r="F45" s="68"/>
    </row>
    <row r="46" spans="1:6" ht="6.75" customHeight="1">
      <c r="A46" s="15"/>
      <c r="B46" s="35"/>
      <c r="C46" s="235"/>
      <c r="D46" s="234"/>
      <c r="E46" s="235"/>
      <c r="F46" s="68"/>
    </row>
    <row r="47" spans="1:6" ht="15">
      <c r="A47" s="33" t="s">
        <v>23</v>
      </c>
      <c r="B47" s="87"/>
      <c r="C47" s="236"/>
      <c r="D47" s="236"/>
      <c r="E47" s="236"/>
      <c r="F47" s="88"/>
    </row>
    <row r="48" spans="1:6" ht="15">
      <c r="A48" s="24" t="s">
        <v>61</v>
      </c>
      <c r="B48" s="40">
        <v>32</v>
      </c>
      <c r="C48" s="247">
        <v>30076</v>
      </c>
      <c r="D48" s="237"/>
      <c r="E48" s="247">
        <f>5+11729</f>
        <v>11734</v>
      </c>
      <c r="F48" s="107"/>
    </row>
    <row r="49" spans="1:6" ht="15">
      <c r="A49" s="24" t="s">
        <v>86</v>
      </c>
      <c r="B49" s="40">
        <v>33</v>
      </c>
      <c r="C49" s="62">
        <v>29327</v>
      </c>
      <c r="D49" s="40"/>
      <c r="E49" s="62">
        <f>41764-1733</f>
        <v>40031</v>
      </c>
      <c r="F49" s="107"/>
    </row>
    <row r="50" spans="1:6" ht="15">
      <c r="A50" s="24" t="s">
        <v>44</v>
      </c>
      <c r="B50" s="40">
        <v>34</v>
      </c>
      <c r="C50" s="62">
        <v>3034</v>
      </c>
      <c r="D50" s="40"/>
      <c r="E50" s="62">
        <v>2632</v>
      </c>
      <c r="F50" s="107"/>
    </row>
    <row r="51" spans="1:6" ht="15">
      <c r="A51" s="24" t="s">
        <v>40</v>
      </c>
      <c r="B51" s="40">
        <v>35</v>
      </c>
      <c r="C51" s="114">
        <v>3754</v>
      </c>
      <c r="D51" s="40"/>
      <c r="E51" s="62">
        <f>879+6</f>
        <v>885</v>
      </c>
      <c r="F51" s="107"/>
    </row>
    <row r="52" spans="1:6" ht="16.5" customHeight="1">
      <c r="A52" s="51" t="s">
        <v>52</v>
      </c>
      <c r="B52" s="40">
        <v>36</v>
      </c>
      <c r="C52" s="62">
        <v>10324</v>
      </c>
      <c r="D52" s="40"/>
      <c r="E52" s="62">
        <v>9410</v>
      </c>
      <c r="F52" s="107"/>
    </row>
    <row r="53" spans="1:6" ht="15">
      <c r="A53" s="24" t="s">
        <v>24</v>
      </c>
      <c r="B53" s="40">
        <v>37</v>
      </c>
      <c r="C53" s="62">
        <v>9086</v>
      </c>
      <c r="D53" s="40"/>
      <c r="E53" s="62">
        <v>8341</v>
      </c>
      <c r="F53" s="166"/>
    </row>
    <row r="54" spans="1:6" ht="14.25">
      <c r="A54" s="33"/>
      <c r="B54" s="35"/>
      <c r="C54" s="67">
        <f>SUM(C48:C53)</f>
        <v>85601</v>
      </c>
      <c r="D54" s="35"/>
      <c r="E54" s="67">
        <f>SUM(E48:E53)</f>
        <v>73033</v>
      </c>
      <c r="F54" s="68"/>
    </row>
    <row r="55" spans="1:6" ht="6.75" customHeight="1">
      <c r="A55" s="33"/>
      <c r="B55" s="35"/>
      <c r="C55" s="68"/>
      <c r="D55" s="35"/>
      <c r="E55" s="68"/>
      <c r="F55" s="68"/>
    </row>
    <row r="56" spans="1:6" ht="14.25">
      <c r="A56" s="86" t="s">
        <v>41</v>
      </c>
      <c r="B56" s="35"/>
      <c r="C56" s="69">
        <f>C45+C54</f>
        <v>118874</v>
      </c>
      <c r="D56" s="35"/>
      <c r="E56" s="69">
        <f>E45+E54</f>
        <v>100873</v>
      </c>
      <c r="F56" s="68"/>
    </row>
    <row r="57" spans="1:6" ht="5.25" customHeight="1">
      <c r="A57" s="89"/>
      <c r="B57" s="35"/>
      <c r="C57" s="68"/>
      <c r="D57" s="35"/>
      <c r="E57" s="68"/>
      <c r="F57" s="68"/>
    </row>
    <row r="58" spans="1:6" ht="15" thickBot="1">
      <c r="A58" s="33" t="s">
        <v>42</v>
      </c>
      <c r="B58" s="35"/>
      <c r="C58" s="70">
        <f>C36+C56</f>
        <v>733737</v>
      </c>
      <c r="D58" s="35"/>
      <c r="E58" s="70">
        <f>E36+E56</f>
        <v>701248</v>
      </c>
      <c r="F58" s="68"/>
    </row>
    <row r="59" spans="1:6" ht="7.5" customHeight="1" thickTop="1">
      <c r="A59" s="18"/>
      <c r="B59" s="40"/>
      <c r="C59" s="110"/>
      <c r="D59" s="40"/>
      <c r="E59" s="110"/>
      <c r="F59" s="110"/>
    </row>
    <row r="60" spans="1:6" ht="17.25" customHeight="1" hidden="1">
      <c r="A60" s="18"/>
      <c r="B60" s="40"/>
      <c r="C60" s="229"/>
      <c r="D60" s="40"/>
      <c r="E60" s="110"/>
      <c r="F60" s="110"/>
    </row>
    <row r="61" spans="1:6" ht="6.75" customHeight="1">
      <c r="A61" s="18"/>
      <c r="B61" s="40"/>
      <c r="C61" s="249"/>
      <c r="D61" s="40"/>
      <c r="E61" s="110"/>
      <c r="F61" s="110"/>
    </row>
    <row r="62" spans="1:6" ht="15" customHeight="1">
      <c r="A62" s="91" t="str">
        <f>'IS'!A42</f>
        <v>Приложенията на страници от 5 до 131 са неразделна част от индивидуалния финансов отчет.</v>
      </c>
      <c r="B62" s="92"/>
      <c r="C62" s="127"/>
      <c r="D62" s="127"/>
      <c r="E62" s="127"/>
      <c r="F62" s="127"/>
    </row>
    <row r="63" spans="1:6" ht="6" customHeight="1">
      <c r="A63" s="91"/>
      <c r="B63" s="92"/>
      <c r="C63" s="127"/>
      <c r="D63" s="127"/>
      <c r="E63" s="127"/>
      <c r="F63" s="127"/>
    </row>
    <row r="64" spans="1:6" ht="9" customHeight="1">
      <c r="A64" s="230"/>
      <c r="B64" s="230"/>
      <c r="C64" s="230"/>
      <c r="D64" s="230"/>
      <c r="E64" s="230"/>
      <c r="F64" s="127"/>
    </row>
    <row r="65" spans="1:6" s="14" customFormat="1" ht="15">
      <c r="A65" s="13" t="s">
        <v>58</v>
      </c>
      <c r="B65" s="37"/>
      <c r="C65" s="124"/>
      <c r="D65" s="37"/>
      <c r="E65" s="124"/>
      <c r="F65" s="123"/>
    </row>
    <row r="66" spans="1:6" s="14" customFormat="1" ht="13.5" customHeight="1">
      <c r="A66" s="13" t="s">
        <v>141</v>
      </c>
      <c r="B66" s="37"/>
      <c r="C66" s="37"/>
      <c r="D66" s="37"/>
      <c r="E66" s="123"/>
      <c r="F66" s="123"/>
    </row>
    <row r="67" spans="1:6" s="14" customFormat="1" ht="7.5" customHeight="1">
      <c r="A67" s="71"/>
      <c r="B67" s="37"/>
      <c r="C67" s="37"/>
      <c r="D67" s="37"/>
      <c r="E67" s="37"/>
      <c r="F67" s="37"/>
    </row>
    <row r="68" spans="1:6" s="14" customFormat="1" ht="13.5" customHeight="1">
      <c r="A68" s="13" t="str">
        <f>'IS'!A50</f>
        <v>Финансов директор: </v>
      </c>
      <c r="B68" s="37"/>
      <c r="C68" s="37"/>
      <c r="D68" s="37"/>
      <c r="E68" s="37"/>
      <c r="F68" s="37"/>
    </row>
    <row r="69" spans="1:6" s="14" customFormat="1" ht="12.75" customHeight="1">
      <c r="A69" s="13" t="str">
        <f>'IS'!A51</f>
        <v>                                   Борис Борисов</v>
      </c>
      <c r="B69" s="37"/>
      <c r="C69" s="37"/>
      <c r="D69" s="37"/>
      <c r="E69" s="123"/>
      <c r="F69" s="123"/>
    </row>
    <row r="70" spans="1:6" s="14" customFormat="1" ht="6.75" customHeight="1">
      <c r="A70" s="71"/>
      <c r="B70" s="37"/>
      <c r="C70" s="37"/>
      <c r="D70" s="37"/>
      <c r="E70" s="37"/>
      <c r="F70" s="37"/>
    </row>
    <row r="71" spans="1:6" s="14" customFormat="1" ht="12" customHeight="1">
      <c r="A71" s="76" t="s">
        <v>121</v>
      </c>
      <c r="B71" s="37"/>
      <c r="C71" s="37"/>
      <c r="D71" s="37"/>
      <c r="E71" s="37"/>
      <c r="F71" s="37"/>
    </row>
    <row r="72" spans="1:6" s="14" customFormat="1" ht="14.25" customHeight="1">
      <c r="A72" s="76" t="s">
        <v>144</v>
      </c>
      <c r="B72" s="37"/>
      <c r="C72" s="37"/>
      <c r="D72" s="37"/>
      <c r="E72" s="37"/>
      <c r="F72" s="37"/>
    </row>
    <row r="73" spans="1:6" s="14" customFormat="1" ht="5.25" customHeight="1">
      <c r="A73" s="207"/>
      <c r="B73" s="37"/>
      <c r="C73" s="37"/>
      <c r="D73" s="37"/>
      <c r="E73" s="37"/>
      <c r="F73" s="37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75"/>
      <c r="C1" s="175"/>
      <c r="D1" s="175"/>
      <c r="E1" s="175"/>
    </row>
    <row r="2" spans="1:5" s="3" customFormat="1" ht="15">
      <c r="A2" s="17" t="s">
        <v>160</v>
      </c>
      <c r="B2" s="43"/>
      <c r="C2" s="210"/>
      <c r="D2" s="43"/>
      <c r="E2" s="43"/>
    </row>
    <row r="3" spans="1:5" s="3" customFormat="1" ht="15">
      <c r="A3" s="80" t="str">
        <f>'IS'!A3</f>
        <v>за периода, завършващ на 31 март 2023 година</v>
      </c>
      <c r="B3" s="43"/>
      <c r="C3" s="43"/>
      <c r="D3" s="43"/>
      <c r="E3" s="43"/>
    </row>
    <row r="4" spans="1:5" ht="17.25" customHeight="1">
      <c r="A4" s="299" t="s">
        <v>5</v>
      </c>
      <c r="B4" s="299"/>
      <c r="C4" s="55">
        <v>2023</v>
      </c>
      <c r="D4" s="58"/>
      <c r="E4" s="55">
        <v>2022</v>
      </c>
    </row>
    <row r="5" spans="1:5" ht="14.25" customHeight="1">
      <c r="A5" s="44"/>
      <c r="B5" s="12"/>
      <c r="C5" s="41" t="s">
        <v>9</v>
      </c>
      <c r="D5" s="12"/>
      <c r="E5" s="41" t="s">
        <v>9</v>
      </c>
    </row>
    <row r="6" spans="1:5" ht="15">
      <c r="A6" s="42" t="s">
        <v>12</v>
      </c>
      <c r="B6" s="45"/>
      <c r="C6" s="46"/>
      <c r="D6" s="45"/>
      <c r="E6" s="46"/>
    </row>
    <row r="7" spans="1:5" ht="15">
      <c r="A7" s="47" t="s">
        <v>6</v>
      </c>
      <c r="B7" s="45"/>
      <c r="C7" s="72">
        <v>47603</v>
      </c>
      <c r="D7" s="45"/>
      <c r="E7" s="72">
        <v>56140</v>
      </c>
    </row>
    <row r="8" spans="1:5" ht="15">
      <c r="A8" s="47" t="s">
        <v>64</v>
      </c>
      <c r="B8" s="45"/>
      <c r="C8" s="72">
        <v>-44682</v>
      </c>
      <c r="D8" s="45"/>
      <c r="E8" s="72">
        <v>-34150</v>
      </c>
    </row>
    <row r="9" spans="1:5" ht="15">
      <c r="A9" s="47" t="s">
        <v>27</v>
      </c>
      <c r="B9" s="45"/>
      <c r="C9" s="72">
        <v>-14780</v>
      </c>
      <c r="D9" s="45"/>
      <c r="E9" s="72">
        <v>-11338</v>
      </c>
    </row>
    <row r="10" spans="1:5" s="6" customFormat="1" ht="15">
      <c r="A10" s="47" t="s">
        <v>26</v>
      </c>
      <c r="B10" s="48"/>
      <c r="C10" s="72">
        <v>-1992</v>
      </c>
      <c r="D10" s="48"/>
      <c r="E10" s="72">
        <v>-1409</v>
      </c>
    </row>
    <row r="11" spans="1:5" s="6" customFormat="1" ht="15">
      <c r="A11" s="47" t="s">
        <v>28</v>
      </c>
      <c r="B11" s="48"/>
      <c r="C11" s="72">
        <v>881</v>
      </c>
      <c r="D11" s="48"/>
      <c r="E11" s="72">
        <v>850</v>
      </c>
    </row>
    <row r="12" spans="1:5" s="6" customFormat="1" ht="15">
      <c r="A12" s="47" t="s">
        <v>53</v>
      </c>
      <c r="B12" s="48"/>
      <c r="C12" s="72">
        <v>-210</v>
      </c>
      <c r="D12" s="48"/>
      <c r="E12" s="72">
        <v>-208</v>
      </c>
    </row>
    <row r="13" spans="1:5" s="6" customFormat="1" ht="15">
      <c r="A13" s="47" t="s">
        <v>71</v>
      </c>
      <c r="B13" s="48"/>
      <c r="C13" s="72">
        <v>-121</v>
      </c>
      <c r="D13" s="48"/>
      <c r="E13" s="72">
        <v>-61</v>
      </c>
    </row>
    <row r="14" spans="1:5" ht="15">
      <c r="A14" s="90" t="s">
        <v>136</v>
      </c>
      <c r="B14" s="48"/>
      <c r="C14" s="72">
        <v>-121</v>
      </c>
      <c r="D14" s="48"/>
      <c r="E14" s="72">
        <v>-292</v>
      </c>
    </row>
    <row r="15" spans="1:5" s="6" customFormat="1" ht="14.25">
      <c r="A15" s="138" t="s">
        <v>100</v>
      </c>
      <c r="B15" s="48"/>
      <c r="C15" s="73">
        <f>SUM(C7:C14)</f>
        <v>-13422</v>
      </c>
      <c r="D15" s="48"/>
      <c r="E15" s="73">
        <f>SUM(E7:E14)</f>
        <v>9532</v>
      </c>
    </row>
    <row r="16" spans="1:5" s="6" customFormat="1" ht="6" customHeight="1">
      <c r="A16" s="42"/>
      <c r="B16" s="48"/>
      <c r="C16" s="59"/>
      <c r="D16" s="48"/>
      <c r="E16" s="59"/>
    </row>
    <row r="17" spans="1:5" s="6" customFormat="1" ht="14.25">
      <c r="A17" s="49" t="s">
        <v>13</v>
      </c>
      <c r="B17" s="48"/>
      <c r="C17" s="59"/>
      <c r="D17" s="48"/>
      <c r="E17" s="59"/>
    </row>
    <row r="18" spans="1:5" ht="15">
      <c r="A18" s="47" t="s">
        <v>21</v>
      </c>
      <c r="B18" s="48"/>
      <c r="C18" s="72">
        <v>-2883</v>
      </c>
      <c r="D18" s="72"/>
      <c r="E18" s="72">
        <v>-1997</v>
      </c>
    </row>
    <row r="19" spans="1:5" ht="15">
      <c r="A19" s="50" t="s">
        <v>45</v>
      </c>
      <c r="B19" s="48"/>
      <c r="C19" s="72">
        <v>7</v>
      </c>
      <c r="D19" s="72"/>
      <c r="E19" s="72">
        <v>9</v>
      </c>
    </row>
    <row r="20" spans="1:5" ht="15">
      <c r="A20" s="47" t="s">
        <v>46</v>
      </c>
      <c r="B20" s="48"/>
      <c r="C20" s="72">
        <v>-228</v>
      </c>
      <c r="D20" s="72"/>
      <c r="E20" s="72">
        <v>0</v>
      </c>
    </row>
    <row r="21" spans="1:5" ht="15">
      <c r="A21" s="47" t="s">
        <v>104</v>
      </c>
      <c r="B21" s="48"/>
      <c r="C21" s="72">
        <v>0</v>
      </c>
      <c r="D21" s="72"/>
      <c r="E21" s="72">
        <v>-692</v>
      </c>
    </row>
    <row r="22" spans="1:5" ht="15">
      <c r="A22" s="47" t="s">
        <v>109</v>
      </c>
      <c r="B22" s="48"/>
      <c r="C22" s="72">
        <v>-657</v>
      </c>
      <c r="D22" s="142"/>
      <c r="E22" s="72">
        <v>-341</v>
      </c>
    </row>
    <row r="23" spans="1:5" ht="15">
      <c r="A23" s="47" t="s">
        <v>110</v>
      </c>
      <c r="B23" s="48"/>
      <c r="C23" s="72">
        <v>40</v>
      </c>
      <c r="D23" s="142"/>
      <c r="E23" s="72">
        <v>426</v>
      </c>
    </row>
    <row r="24" spans="1:5" ht="15">
      <c r="A24" s="47" t="s">
        <v>118</v>
      </c>
      <c r="B24" s="48"/>
      <c r="C24" s="72">
        <v>0</v>
      </c>
      <c r="D24" s="142"/>
      <c r="E24" s="72">
        <v>200</v>
      </c>
    </row>
    <row r="25" spans="1:5" ht="15">
      <c r="A25" s="50" t="s">
        <v>78</v>
      </c>
      <c r="B25" s="48"/>
      <c r="C25" s="72">
        <v>-22920</v>
      </c>
      <c r="D25" s="72"/>
      <c r="E25" s="72">
        <v>-1500</v>
      </c>
    </row>
    <row r="26" spans="1:5" ht="15">
      <c r="A26" s="47" t="s">
        <v>80</v>
      </c>
      <c r="B26" s="48"/>
      <c r="C26" s="72">
        <v>20000</v>
      </c>
      <c r="D26" s="72"/>
      <c r="E26" s="72">
        <v>0</v>
      </c>
    </row>
    <row r="27" spans="1:5" ht="15">
      <c r="A27" s="47" t="s">
        <v>89</v>
      </c>
      <c r="B27" s="48"/>
      <c r="C27" s="72">
        <v>-2740</v>
      </c>
      <c r="D27" s="72"/>
      <c r="E27" s="72">
        <v>0</v>
      </c>
    </row>
    <row r="28" spans="1:5" ht="15">
      <c r="A28" s="47" t="s">
        <v>81</v>
      </c>
      <c r="B28" s="48"/>
      <c r="C28" s="72">
        <v>0</v>
      </c>
      <c r="D28" s="72"/>
      <c r="E28" s="72">
        <v>0</v>
      </c>
    </row>
    <row r="29" spans="1:5" ht="15">
      <c r="A29" s="47" t="s">
        <v>102</v>
      </c>
      <c r="B29" s="48"/>
      <c r="C29" s="72">
        <v>109</v>
      </c>
      <c r="D29" s="72"/>
      <c r="E29" s="72">
        <v>0</v>
      </c>
    </row>
    <row r="30" spans="1:5" ht="15">
      <c r="A30" s="47" t="s">
        <v>134</v>
      </c>
      <c r="B30" s="48"/>
      <c r="C30" s="72">
        <v>49</v>
      </c>
      <c r="D30" s="72"/>
      <c r="E30" s="72">
        <v>100</v>
      </c>
    </row>
    <row r="31" spans="1:5" ht="15">
      <c r="A31" s="138" t="s">
        <v>171</v>
      </c>
      <c r="B31" s="211"/>
      <c r="C31" s="73">
        <f>SUM(C18:C30)</f>
        <v>-9223</v>
      </c>
      <c r="D31" s="48"/>
      <c r="E31" s="73">
        <f>SUM(E18:E30)</f>
        <v>-3795</v>
      </c>
    </row>
    <row r="32" spans="1:5" ht="6.75" customHeight="1">
      <c r="A32" s="47"/>
      <c r="B32" s="48"/>
      <c r="C32" s="59"/>
      <c r="D32" s="48"/>
      <c r="E32" s="59"/>
    </row>
    <row r="33" spans="1:5" ht="13.5" customHeight="1">
      <c r="A33" s="49" t="s">
        <v>14</v>
      </c>
      <c r="B33" s="48"/>
      <c r="C33" s="60"/>
      <c r="D33" s="48"/>
      <c r="E33" s="60"/>
    </row>
    <row r="34" spans="1:5" ht="15">
      <c r="A34" s="47" t="s">
        <v>186</v>
      </c>
      <c r="B34" s="48"/>
      <c r="C34" s="72">
        <v>0</v>
      </c>
      <c r="D34" s="142"/>
      <c r="E34" s="72">
        <v>7430</v>
      </c>
    </row>
    <row r="35" spans="1:5" s="213" customFormat="1" ht="15">
      <c r="A35" s="50" t="s">
        <v>188</v>
      </c>
      <c r="B35" s="48"/>
      <c r="C35" s="72">
        <f>33048-10292</f>
        <v>22756</v>
      </c>
      <c r="D35" s="142"/>
      <c r="E35" s="72">
        <v>-24378</v>
      </c>
    </row>
    <row r="36" spans="1:5" ht="15">
      <c r="A36" s="47" t="s">
        <v>157</v>
      </c>
      <c r="B36" s="48"/>
      <c r="C36" s="72">
        <v>-2</v>
      </c>
      <c r="D36" s="142"/>
      <c r="E36" s="72">
        <v>-4</v>
      </c>
    </row>
    <row r="37" spans="1:5" ht="15">
      <c r="A37" s="47" t="s">
        <v>155</v>
      </c>
      <c r="B37" s="48"/>
      <c r="C37" s="72">
        <v>-482</v>
      </c>
      <c r="D37" s="142"/>
      <c r="E37" s="72">
        <v>-276</v>
      </c>
    </row>
    <row r="38" spans="1:5" ht="15">
      <c r="A38" s="47" t="s">
        <v>120</v>
      </c>
      <c r="B38" s="48"/>
      <c r="C38" s="72">
        <v>-274</v>
      </c>
      <c r="D38" s="142"/>
      <c r="E38" s="72">
        <v>-202</v>
      </c>
    </row>
    <row r="39" spans="1:5" ht="15">
      <c r="A39" s="190" t="s">
        <v>135</v>
      </c>
      <c r="B39" s="48"/>
      <c r="C39" s="72">
        <v>4</v>
      </c>
      <c r="D39" s="142"/>
      <c r="E39" s="72">
        <v>4</v>
      </c>
    </row>
    <row r="40" spans="1:5" ht="15">
      <c r="A40" s="190" t="s">
        <v>133</v>
      </c>
      <c r="B40" s="48"/>
      <c r="C40" s="72">
        <v>0</v>
      </c>
      <c r="D40" s="142"/>
      <c r="E40" s="72">
        <v>101</v>
      </c>
    </row>
    <row r="41" spans="1:5" s="6" customFormat="1" ht="14.25">
      <c r="A41" s="189" t="s">
        <v>172</v>
      </c>
      <c r="B41" s="48"/>
      <c r="C41" s="73">
        <f>SUM(C34:C40)</f>
        <v>22002</v>
      </c>
      <c r="D41" s="48"/>
      <c r="E41" s="73">
        <f>SUM(E34:E40)</f>
        <v>-17325</v>
      </c>
    </row>
    <row r="42" spans="1:5" ht="6.75" customHeight="1">
      <c r="A42" s="190"/>
      <c r="B42" s="48"/>
      <c r="C42" s="72"/>
      <c r="D42" s="48"/>
      <c r="E42" s="72"/>
    </row>
    <row r="43" spans="1:5" s="19" customFormat="1" ht="26.25">
      <c r="A43" s="191" t="s">
        <v>147</v>
      </c>
      <c r="B43" s="48"/>
      <c r="C43" s="192">
        <f>C15+C31+C41</f>
        <v>-643</v>
      </c>
      <c r="D43" s="48"/>
      <c r="E43" s="192">
        <f>E15+E31+E41</f>
        <v>-11588</v>
      </c>
    </row>
    <row r="44" spans="1:5" s="19" customFormat="1" ht="5.25" customHeight="1">
      <c r="A44" s="190"/>
      <c r="B44" s="48"/>
      <c r="C44" s="59"/>
      <c r="D44" s="48"/>
      <c r="E44" s="59"/>
    </row>
    <row r="45" spans="1:5" s="20" customFormat="1" ht="15">
      <c r="A45" s="190" t="s">
        <v>62</v>
      </c>
      <c r="B45" s="48"/>
      <c r="C45" s="72">
        <v>4761</v>
      </c>
      <c r="D45" s="48"/>
      <c r="E45" s="72">
        <v>15618</v>
      </c>
    </row>
    <row r="46" spans="1:5" s="20" customFormat="1" ht="6" customHeight="1">
      <c r="A46" s="190"/>
      <c r="B46" s="48"/>
      <c r="C46" s="193"/>
      <c r="D46" s="48"/>
      <c r="E46" s="193"/>
    </row>
    <row r="47" spans="1:5" ht="15.75" thickBot="1">
      <c r="A47" s="189" t="s">
        <v>178</v>
      </c>
      <c r="B47" s="208">
        <v>24</v>
      </c>
      <c r="C47" s="194">
        <f>C45+C43</f>
        <v>4118</v>
      </c>
      <c r="D47" s="48"/>
      <c r="E47" s="194">
        <f>E45+E43</f>
        <v>4030</v>
      </c>
    </row>
    <row r="48" spans="2:5" ht="9" customHeight="1" thickTop="1">
      <c r="B48" s="45"/>
      <c r="C48" s="121"/>
      <c r="D48" s="45"/>
      <c r="E48" s="121"/>
    </row>
    <row r="49" spans="2:5" ht="16.5" customHeight="1">
      <c r="B49" s="45"/>
      <c r="C49" s="121"/>
      <c r="D49" s="45"/>
      <c r="E49" s="121"/>
    </row>
    <row r="50" spans="1:4" ht="15">
      <c r="A50" s="75" t="str">
        <f>SFP!A62</f>
        <v>Приложенията на страници от 5 до 131 са неразделна част от индивидуалния финансов отчет.</v>
      </c>
      <c r="B50" s="45"/>
      <c r="C50" s="109"/>
      <c r="D50" s="45"/>
    </row>
    <row r="51" spans="1:4" ht="19.5" customHeight="1">
      <c r="A51" s="75"/>
      <c r="B51" s="45"/>
      <c r="C51" s="109"/>
      <c r="D51" s="45"/>
    </row>
    <row r="52" spans="1:4" ht="15">
      <c r="A52" s="75" t="s">
        <v>58</v>
      </c>
      <c r="B52" s="45"/>
      <c r="C52" s="109"/>
      <c r="D52" s="45"/>
    </row>
    <row r="53" spans="1:4" ht="15">
      <c r="A53" s="173" t="s">
        <v>146</v>
      </c>
      <c r="B53" s="45"/>
      <c r="C53" s="45"/>
      <c r="D53" s="45"/>
    </row>
    <row r="54" spans="1:4" ht="6.75" customHeight="1">
      <c r="A54" s="173"/>
      <c r="B54" s="45"/>
      <c r="C54" s="45"/>
      <c r="D54" s="45"/>
    </row>
    <row r="55" spans="1:4" ht="15">
      <c r="A55" s="173" t="s">
        <v>72</v>
      </c>
      <c r="B55" s="45"/>
      <c r="C55" s="45"/>
      <c r="D55" s="45"/>
    </row>
    <row r="56" spans="1:4" ht="15">
      <c r="A56" s="173" t="s">
        <v>142</v>
      </c>
      <c r="B56" s="45"/>
      <c r="C56" s="45"/>
      <c r="D56" s="45"/>
    </row>
    <row r="57" spans="1:4" ht="7.5" customHeight="1">
      <c r="A57" s="173"/>
      <c r="B57" s="45"/>
      <c r="C57" s="45"/>
      <c r="D57" s="45"/>
    </row>
    <row r="58" spans="1:4" ht="15">
      <c r="A58" s="174" t="s">
        <v>121</v>
      </c>
      <c r="B58" s="45"/>
      <c r="C58" s="45"/>
      <c r="D58" s="45"/>
    </row>
    <row r="59" spans="1:4" ht="15">
      <c r="A59" s="173" t="s">
        <v>145</v>
      </c>
      <c r="B59" s="45"/>
      <c r="C59" s="45"/>
      <c r="D59" s="45"/>
    </row>
    <row r="60" ht="6" customHeight="1">
      <c r="A60" s="206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7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3.574218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302" t="s">
        <v>161</v>
      </c>
      <c r="B2" s="302"/>
      <c r="C2" s="302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0" ht="18" customHeight="1">
      <c r="A3" s="80" t="str">
        <f>CFS!A3</f>
        <v>за периода, завършващ на 31 март 2023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99" customFormat="1" ht="15" customHeight="1">
      <c r="A4" s="300"/>
      <c r="B4" s="300" t="s">
        <v>5</v>
      </c>
      <c r="C4" s="143"/>
      <c r="D4" s="300" t="s">
        <v>25</v>
      </c>
      <c r="E4" s="143"/>
      <c r="F4" s="300" t="s">
        <v>85</v>
      </c>
      <c r="G4" s="143"/>
      <c r="H4" s="300" t="s">
        <v>17</v>
      </c>
      <c r="I4" s="144"/>
      <c r="J4" s="300" t="s">
        <v>67</v>
      </c>
      <c r="K4" s="143"/>
      <c r="L4" s="301" t="s">
        <v>111</v>
      </c>
      <c r="M4" s="144"/>
      <c r="N4" s="300" t="s">
        <v>83</v>
      </c>
      <c r="O4" s="144"/>
      <c r="P4" s="300" t="s">
        <v>132</v>
      </c>
      <c r="Q4" s="144"/>
      <c r="R4" s="300" t="s">
        <v>82</v>
      </c>
      <c r="S4" s="144"/>
      <c r="T4" s="300" t="s">
        <v>29</v>
      </c>
    </row>
    <row r="5" spans="1:20" s="100" customFormat="1" ht="60.75" customHeight="1">
      <c r="A5" s="300"/>
      <c r="B5" s="300"/>
      <c r="C5" s="143"/>
      <c r="D5" s="300"/>
      <c r="E5" s="145"/>
      <c r="F5" s="300"/>
      <c r="G5" s="145"/>
      <c r="H5" s="300"/>
      <c r="I5" s="146"/>
      <c r="J5" s="300"/>
      <c r="K5" s="145"/>
      <c r="L5" s="301"/>
      <c r="M5" s="146"/>
      <c r="N5" s="300"/>
      <c r="O5" s="146"/>
      <c r="P5" s="300"/>
      <c r="Q5" s="146"/>
      <c r="R5" s="300"/>
      <c r="S5" s="146"/>
      <c r="T5" s="300"/>
    </row>
    <row r="6" spans="1:20" s="22" customFormat="1" ht="15">
      <c r="A6" s="147"/>
      <c r="B6" s="148"/>
      <c r="C6" s="148"/>
      <c r="D6" s="149" t="s">
        <v>9</v>
      </c>
      <c r="E6" s="149"/>
      <c r="F6" s="149" t="s">
        <v>9</v>
      </c>
      <c r="G6" s="149"/>
      <c r="H6" s="149" t="s">
        <v>9</v>
      </c>
      <c r="I6" s="149"/>
      <c r="J6" s="149" t="s">
        <v>9</v>
      </c>
      <c r="K6" s="149"/>
      <c r="L6" s="149" t="s">
        <v>9</v>
      </c>
      <c r="M6" s="149"/>
      <c r="N6" s="149" t="s">
        <v>9</v>
      </c>
      <c r="O6" s="149"/>
      <c r="P6" s="149" t="s">
        <v>9</v>
      </c>
      <c r="Q6" s="149"/>
      <c r="R6" s="149" t="s">
        <v>9</v>
      </c>
      <c r="S6" s="149"/>
      <c r="T6" s="149" t="s">
        <v>9</v>
      </c>
    </row>
    <row r="7" spans="1:20" s="21" customFormat="1" ht="5.25" customHeight="1">
      <c r="A7" s="150"/>
      <c r="B7" s="150"/>
      <c r="C7" s="150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78"/>
      <c r="S7" s="149"/>
      <c r="T7" s="149"/>
    </row>
    <row r="8" spans="1:22" s="14" customFormat="1" ht="15.75" customHeight="1">
      <c r="A8" s="151" t="s">
        <v>179</v>
      </c>
      <c r="B8" s="152">
        <v>25</v>
      </c>
      <c r="C8" s="152"/>
      <c r="D8" s="214">
        <v>134798</v>
      </c>
      <c r="E8" s="215"/>
      <c r="F8" s="214">
        <v>-50284</v>
      </c>
      <c r="G8" s="215"/>
      <c r="H8" s="214">
        <v>66201</v>
      </c>
      <c r="I8" s="216"/>
      <c r="J8" s="214">
        <v>28614</v>
      </c>
      <c r="K8" s="216"/>
      <c r="L8" s="214">
        <v>1644</v>
      </c>
      <c r="M8" s="216"/>
      <c r="N8" s="214">
        <v>342581</v>
      </c>
      <c r="O8" s="216"/>
      <c r="P8" s="214">
        <v>12512</v>
      </c>
      <c r="Q8" s="216"/>
      <c r="R8" s="214">
        <v>28137</v>
      </c>
      <c r="S8" s="216"/>
      <c r="T8" s="214">
        <v>564203</v>
      </c>
      <c r="U8" s="104"/>
      <c r="V8" s="104"/>
    </row>
    <row r="9" spans="1:22" s="14" customFormat="1" ht="13.5" customHeight="1">
      <c r="A9" s="158"/>
      <c r="B9" s="156"/>
      <c r="C9" s="156"/>
      <c r="D9" s="209"/>
      <c r="E9" s="215"/>
      <c r="F9" s="209"/>
      <c r="G9" s="215"/>
      <c r="H9" s="209"/>
      <c r="I9" s="216"/>
      <c r="J9" s="209"/>
      <c r="K9" s="209"/>
      <c r="L9" s="180"/>
      <c r="M9" s="224"/>
      <c r="N9" s="209"/>
      <c r="O9" s="209"/>
      <c r="P9" s="215"/>
      <c r="Q9" s="209"/>
      <c r="R9" s="209"/>
      <c r="S9" s="216"/>
      <c r="T9" s="209"/>
      <c r="U9" s="104"/>
      <c r="V9" s="104"/>
    </row>
    <row r="10" spans="1:22" s="14" customFormat="1" ht="13.5" customHeight="1">
      <c r="A10" s="240" t="s">
        <v>150</v>
      </c>
      <c r="B10" s="240"/>
      <c r="C10" s="240"/>
      <c r="D10" s="215"/>
      <c r="E10" s="215"/>
      <c r="F10" s="215"/>
      <c r="G10" s="215"/>
      <c r="H10" s="216"/>
      <c r="I10" s="216"/>
      <c r="J10" s="216"/>
      <c r="K10" s="216"/>
      <c r="L10" s="216"/>
      <c r="M10" s="216"/>
      <c r="N10" s="216"/>
      <c r="O10" s="216"/>
      <c r="P10" s="215"/>
      <c r="Q10" s="216"/>
      <c r="R10" s="216"/>
      <c r="S10" s="216"/>
      <c r="T10" s="216"/>
      <c r="U10" s="104"/>
      <c r="V10" s="104"/>
    </row>
    <row r="11" spans="1:20" s="14" customFormat="1" ht="15.75" customHeight="1">
      <c r="A11" s="243" t="s">
        <v>151</v>
      </c>
      <c r="B11" s="156"/>
      <c r="C11" s="156"/>
      <c r="D11" s="284">
        <f>D13</f>
        <v>0</v>
      </c>
      <c r="E11" s="285"/>
      <c r="F11" s="285">
        <v>-1919</v>
      </c>
      <c r="G11" s="285"/>
      <c r="H11" s="284">
        <f>H13</f>
        <v>0</v>
      </c>
      <c r="I11" s="286"/>
      <c r="J11" s="284">
        <f>J13</f>
        <v>0</v>
      </c>
      <c r="K11" s="286"/>
      <c r="L11" s="284">
        <f>L13</f>
        <v>0</v>
      </c>
      <c r="M11" s="286"/>
      <c r="N11" s="284">
        <f>N13</f>
        <v>0</v>
      </c>
      <c r="O11" s="286"/>
      <c r="P11" s="285">
        <f>P13+P12</f>
        <v>0</v>
      </c>
      <c r="Q11" s="286"/>
      <c r="R11" s="284">
        <v>0</v>
      </c>
      <c r="S11" s="286"/>
      <c r="T11" s="284">
        <f>SUM(D11:S11)</f>
        <v>-1919</v>
      </c>
    </row>
    <row r="12" spans="1:20" s="14" customFormat="1" ht="18" customHeight="1">
      <c r="A12" s="172" t="s">
        <v>122</v>
      </c>
      <c r="B12" s="156"/>
      <c r="C12" s="156"/>
      <c r="D12" s="284">
        <v>0</v>
      </c>
      <c r="E12" s="285"/>
      <c r="F12" s="285">
        <v>0</v>
      </c>
      <c r="G12" s="285"/>
      <c r="H12" s="284">
        <v>0</v>
      </c>
      <c r="I12" s="286"/>
      <c r="J12" s="284">
        <v>0</v>
      </c>
      <c r="K12" s="286"/>
      <c r="L12" s="284">
        <v>0</v>
      </c>
      <c r="M12" s="286"/>
      <c r="N12" s="284">
        <v>0</v>
      </c>
      <c r="O12" s="286"/>
      <c r="P12" s="285">
        <v>0</v>
      </c>
      <c r="Q12" s="286"/>
      <c r="R12" s="287">
        <v>0</v>
      </c>
      <c r="S12" s="286"/>
      <c r="T12" s="288">
        <f aca="true" t="shared" si="0" ref="T12:T18">SUM(D12:S12)</f>
        <v>0</v>
      </c>
    </row>
    <row r="13" spans="1:20" s="14" customFormat="1" ht="18" customHeight="1">
      <c r="A13" s="153" t="s">
        <v>152</v>
      </c>
      <c r="B13" s="156"/>
      <c r="C13" s="156"/>
      <c r="D13" s="284">
        <v>0</v>
      </c>
      <c r="E13" s="285"/>
      <c r="F13" s="287">
        <v>0</v>
      </c>
      <c r="G13" s="285"/>
      <c r="H13" s="284">
        <v>0</v>
      </c>
      <c r="I13" s="286"/>
      <c r="J13" s="284">
        <v>0</v>
      </c>
      <c r="K13" s="286"/>
      <c r="L13" s="284">
        <v>0</v>
      </c>
      <c r="M13" s="286"/>
      <c r="N13" s="284">
        <v>0</v>
      </c>
      <c r="O13" s="286"/>
      <c r="P13" s="287">
        <v>0</v>
      </c>
      <c r="Q13" s="286"/>
      <c r="R13" s="284">
        <v>103</v>
      </c>
      <c r="S13" s="286"/>
      <c r="T13" s="289">
        <f>SUM(D13:S13)</f>
        <v>103</v>
      </c>
    </row>
    <row r="14" spans="1:20" s="14" customFormat="1" ht="12.75" customHeight="1">
      <c r="A14" s="172" t="s">
        <v>130</v>
      </c>
      <c r="B14" s="156"/>
      <c r="C14" s="156"/>
      <c r="D14" s="179">
        <f>+D15</f>
        <v>0</v>
      </c>
      <c r="E14" s="215"/>
      <c r="F14" s="179">
        <f>+F15</f>
        <v>0</v>
      </c>
      <c r="G14" s="215"/>
      <c r="H14" s="179">
        <f>+H15</f>
        <v>0</v>
      </c>
      <c r="I14" s="216"/>
      <c r="J14" s="179">
        <f>+J15</f>
        <v>0</v>
      </c>
      <c r="K14" s="216"/>
      <c r="L14" s="179">
        <f>+L15</f>
        <v>0</v>
      </c>
      <c r="M14" s="216"/>
      <c r="N14" s="179">
        <f>+N15</f>
        <v>0</v>
      </c>
      <c r="O14" s="216"/>
      <c r="P14" s="179">
        <f>+P15</f>
        <v>-24</v>
      </c>
      <c r="Q14" s="216"/>
      <c r="R14" s="179">
        <f>+R15</f>
        <v>0</v>
      </c>
      <c r="S14" s="216"/>
      <c r="T14" s="179">
        <f>+T15</f>
        <v>-24</v>
      </c>
    </row>
    <row r="15" spans="1:20" s="14" customFormat="1" ht="13.5" customHeight="1">
      <c r="A15" s="241" t="s">
        <v>131</v>
      </c>
      <c r="B15" s="156"/>
      <c r="C15" s="156"/>
      <c r="D15" s="180">
        <v>0</v>
      </c>
      <c r="E15" s="215"/>
      <c r="F15" s="217">
        <v>0</v>
      </c>
      <c r="G15" s="215"/>
      <c r="H15" s="180">
        <v>0</v>
      </c>
      <c r="I15" s="216"/>
      <c r="J15" s="180">
        <v>0</v>
      </c>
      <c r="K15" s="216"/>
      <c r="L15" s="180">
        <v>0</v>
      </c>
      <c r="M15" s="216"/>
      <c r="N15" s="180">
        <v>0</v>
      </c>
      <c r="O15" s="216"/>
      <c r="P15" s="180">
        <v>-24</v>
      </c>
      <c r="Q15" s="216"/>
      <c r="R15" s="180">
        <v>0</v>
      </c>
      <c r="S15" s="216"/>
      <c r="T15" s="181">
        <f t="shared" si="0"/>
        <v>-24</v>
      </c>
    </row>
    <row r="16" spans="1:20" s="14" customFormat="1" ht="12.75" customHeight="1">
      <c r="A16" s="153" t="s">
        <v>56</v>
      </c>
      <c r="B16" s="156"/>
      <c r="C16" s="156"/>
      <c r="D16" s="218">
        <v>0</v>
      </c>
      <c r="E16" s="215"/>
      <c r="F16" s="218">
        <v>0</v>
      </c>
      <c r="G16" s="215"/>
      <c r="H16" s="218">
        <f>H17</f>
        <v>2427</v>
      </c>
      <c r="I16" s="216"/>
      <c r="J16" s="218">
        <v>0</v>
      </c>
      <c r="K16" s="216"/>
      <c r="L16" s="218">
        <v>0</v>
      </c>
      <c r="M16" s="216"/>
      <c r="N16" s="218">
        <f>N17</f>
        <v>22574</v>
      </c>
      <c r="O16" s="216"/>
      <c r="P16" s="218">
        <v>0</v>
      </c>
      <c r="Q16" s="216"/>
      <c r="R16" s="218">
        <f>R17</f>
        <v>-25001</v>
      </c>
      <c r="S16" s="216"/>
      <c r="T16" s="226">
        <f t="shared" si="0"/>
        <v>0</v>
      </c>
    </row>
    <row r="17" spans="1:20" s="14" customFormat="1" ht="12.75" customHeight="1">
      <c r="A17" s="171" t="s">
        <v>112</v>
      </c>
      <c r="B17" s="156"/>
      <c r="C17" s="156"/>
      <c r="D17" s="209">
        <v>0</v>
      </c>
      <c r="E17" s="215"/>
      <c r="F17" s="219">
        <v>0</v>
      </c>
      <c r="G17" s="215"/>
      <c r="H17" s="220">
        <v>2427</v>
      </c>
      <c r="I17" s="221"/>
      <c r="J17" s="220">
        <v>0</v>
      </c>
      <c r="K17" s="221"/>
      <c r="L17" s="220">
        <v>0</v>
      </c>
      <c r="M17" s="221"/>
      <c r="N17" s="220">
        <v>22574</v>
      </c>
      <c r="O17" s="221"/>
      <c r="P17" s="219">
        <v>0</v>
      </c>
      <c r="Q17" s="221"/>
      <c r="R17" s="220">
        <f>-H17-N17</f>
        <v>-25001</v>
      </c>
      <c r="S17" s="221"/>
      <c r="T17" s="181">
        <f t="shared" si="0"/>
        <v>0</v>
      </c>
    </row>
    <row r="18" spans="1:21" s="14" customFormat="1" ht="14.25" customHeight="1">
      <c r="A18" s="157" t="s">
        <v>94</v>
      </c>
      <c r="B18" s="156"/>
      <c r="C18" s="156"/>
      <c r="D18" s="182">
        <f>D19+D20</f>
        <v>0</v>
      </c>
      <c r="E18" s="222"/>
      <c r="F18" s="182">
        <f>F19+F20</f>
        <v>0</v>
      </c>
      <c r="G18" s="222"/>
      <c r="H18" s="182">
        <f>H19+H20</f>
        <v>0</v>
      </c>
      <c r="I18" s="223"/>
      <c r="J18" s="182">
        <f>J19+J20</f>
        <v>-892</v>
      </c>
      <c r="K18" s="223"/>
      <c r="L18" s="182">
        <f>L19+L20</f>
        <v>-1047</v>
      </c>
      <c r="M18" s="223"/>
      <c r="N18" s="182">
        <f>N19+N20</f>
        <v>0</v>
      </c>
      <c r="O18" s="223"/>
      <c r="P18" s="182">
        <f>P19+P20</f>
        <v>0</v>
      </c>
      <c r="Q18" s="223"/>
      <c r="R18" s="182">
        <f>R19+R20</f>
        <v>39951</v>
      </c>
      <c r="S18" s="223"/>
      <c r="T18" s="182">
        <f t="shared" si="0"/>
        <v>38012</v>
      </c>
      <c r="U18" s="104"/>
    </row>
    <row r="19" spans="1:21" s="239" customFormat="1" ht="15">
      <c r="A19" s="242" t="s">
        <v>113</v>
      </c>
      <c r="B19" s="156"/>
      <c r="C19" s="156"/>
      <c r="D19" s="180">
        <v>0</v>
      </c>
      <c r="E19" s="215"/>
      <c r="F19" s="180">
        <v>0</v>
      </c>
      <c r="G19" s="215"/>
      <c r="H19" s="180">
        <v>0</v>
      </c>
      <c r="I19" s="216"/>
      <c r="J19" s="180">
        <v>0</v>
      </c>
      <c r="K19" s="216"/>
      <c r="L19" s="180">
        <v>0</v>
      </c>
      <c r="M19" s="216"/>
      <c r="N19" s="180">
        <v>0</v>
      </c>
      <c r="O19" s="216"/>
      <c r="P19" s="180">
        <v>0</v>
      </c>
      <c r="Q19" s="216"/>
      <c r="R19" s="180">
        <v>39429</v>
      </c>
      <c r="S19" s="216"/>
      <c r="T19" s="180">
        <f>SUM(R19:S19)</f>
        <v>39429</v>
      </c>
      <c r="U19" s="238"/>
    </row>
    <row r="20" spans="1:21" s="14" customFormat="1" ht="15" customHeight="1">
      <c r="A20" s="242" t="s">
        <v>114</v>
      </c>
      <c r="B20" s="156"/>
      <c r="C20" s="156"/>
      <c r="D20" s="209">
        <v>0</v>
      </c>
      <c r="E20" s="215"/>
      <c r="F20" s="209">
        <v>0</v>
      </c>
      <c r="G20" s="215"/>
      <c r="H20" s="209">
        <v>0</v>
      </c>
      <c r="I20" s="216"/>
      <c r="J20" s="209">
        <v>-892</v>
      </c>
      <c r="K20" s="216"/>
      <c r="L20" s="220">
        <v>-1047</v>
      </c>
      <c r="M20" s="221"/>
      <c r="N20" s="220">
        <v>0</v>
      </c>
      <c r="O20" s="221"/>
      <c r="P20" s="209">
        <v>0</v>
      </c>
      <c r="Q20" s="221"/>
      <c r="R20" s="220">
        <v>522</v>
      </c>
      <c r="S20" s="221"/>
      <c r="T20" s="181">
        <f>SUM(D20:S20)</f>
        <v>-1417</v>
      </c>
      <c r="U20" s="104"/>
    </row>
    <row r="21" spans="1:20" s="14" customFormat="1" ht="13.5" customHeight="1">
      <c r="A21" s="158" t="s">
        <v>87</v>
      </c>
      <c r="B21" s="156"/>
      <c r="C21" s="156"/>
      <c r="D21" s="209">
        <v>0</v>
      </c>
      <c r="E21" s="215"/>
      <c r="F21" s="209">
        <v>0</v>
      </c>
      <c r="G21" s="215"/>
      <c r="H21" s="209">
        <v>0</v>
      </c>
      <c r="I21" s="216"/>
      <c r="J21" s="209">
        <v>-616</v>
      </c>
      <c r="K21" s="209"/>
      <c r="L21" s="180">
        <v>-37</v>
      </c>
      <c r="M21" s="224"/>
      <c r="N21" s="209">
        <v>0</v>
      </c>
      <c r="O21" s="209"/>
      <c r="P21" s="209">
        <v>0</v>
      </c>
      <c r="Q21" s="209"/>
      <c r="R21" s="209">
        <f>-J21-L21</f>
        <v>653</v>
      </c>
      <c r="S21" s="216"/>
      <c r="T21" s="181">
        <f>SUM(D21:S21)</f>
        <v>0</v>
      </c>
    </row>
    <row r="22" spans="1:20" s="14" customFormat="1" ht="15" customHeight="1" thickBot="1">
      <c r="A22" s="151" t="s">
        <v>153</v>
      </c>
      <c r="B22" s="152">
        <v>25</v>
      </c>
      <c r="C22" s="152"/>
      <c r="D22" s="225">
        <f>D8+D18+D21+D11+D14+D16</f>
        <v>134798</v>
      </c>
      <c r="E22" s="215"/>
      <c r="F22" s="225">
        <f>F8+F18+F21+F11+F14+F16</f>
        <v>-52203</v>
      </c>
      <c r="G22" s="215"/>
      <c r="H22" s="225">
        <f>H8+H18+H21+H11+H14+H16</f>
        <v>68628</v>
      </c>
      <c r="I22" s="216"/>
      <c r="J22" s="225">
        <f>J8+J18+J21+J11+J14</f>
        <v>27106</v>
      </c>
      <c r="K22" s="216"/>
      <c r="L22" s="225">
        <f>L8+L18+L21+L11+L14</f>
        <v>560</v>
      </c>
      <c r="M22" s="216"/>
      <c r="N22" s="225">
        <f>N8+N18+N21+N11+N14+N16</f>
        <v>365155</v>
      </c>
      <c r="O22" s="216"/>
      <c r="P22" s="225">
        <f>P8+P18+P21+P11+P14</f>
        <v>12488</v>
      </c>
      <c r="Q22" s="216"/>
      <c r="R22" s="225">
        <f>R8+R18+R21+R11+R14+R16+R13</f>
        <v>43843</v>
      </c>
      <c r="S22" s="216"/>
      <c r="T22" s="225">
        <f>T8+T18+T21+T11+T14+T16+T13</f>
        <v>600375</v>
      </c>
    </row>
    <row r="23" spans="1:20" s="14" customFormat="1" ht="16.5" customHeight="1" thickTop="1">
      <c r="A23" s="151"/>
      <c r="B23" s="156"/>
      <c r="C23" s="156"/>
      <c r="D23" s="136"/>
      <c r="E23" s="136"/>
      <c r="F23" s="136"/>
      <c r="G23" s="136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5"/>
    </row>
    <row r="24" spans="1:20" s="14" customFormat="1" ht="13.5" customHeight="1">
      <c r="A24" s="240" t="s">
        <v>181</v>
      </c>
      <c r="B24" s="156"/>
      <c r="C24" s="156"/>
      <c r="D24" s="136"/>
      <c r="E24" s="136"/>
      <c r="F24" s="136"/>
      <c r="G24" s="136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5"/>
    </row>
    <row r="25" spans="1:20" s="14" customFormat="1" ht="16.5" customHeight="1" hidden="1">
      <c r="A25" s="243" t="s">
        <v>151</v>
      </c>
      <c r="B25" s="156"/>
      <c r="C25" s="156"/>
      <c r="D25" s="209">
        <v>0</v>
      </c>
      <c r="E25" s="136"/>
      <c r="F25" s="244">
        <v>-1918</v>
      </c>
      <c r="G25" s="136"/>
      <c r="H25" s="180">
        <v>0</v>
      </c>
      <c r="I25" s="216"/>
      <c r="J25" s="180">
        <v>0</v>
      </c>
      <c r="K25" s="216"/>
      <c r="L25" s="180">
        <v>0</v>
      </c>
      <c r="M25" s="216"/>
      <c r="N25" s="180">
        <v>0</v>
      </c>
      <c r="O25" s="216"/>
      <c r="P25" s="217">
        <v>0</v>
      </c>
      <c r="Q25" s="216"/>
      <c r="R25" s="180">
        <v>0</v>
      </c>
      <c r="S25" s="216"/>
      <c r="T25" s="181">
        <f aca="true" t="shared" si="1" ref="T25:T32">SUM(D25:S25)</f>
        <v>-1918</v>
      </c>
    </row>
    <row r="26" spans="1:20" s="14" customFormat="1" ht="14.25" customHeight="1">
      <c r="A26" s="243" t="s">
        <v>151</v>
      </c>
      <c r="B26" s="156"/>
      <c r="C26" s="156"/>
      <c r="D26" s="272">
        <v>0</v>
      </c>
      <c r="E26" s="278"/>
      <c r="F26" s="272">
        <v>0</v>
      </c>
      <c r="G26" s="278"/>
      <c r="H26" s="279">
        <v>0</v>
      </c>
      <c r="I26" s="280"/>
      <c r="J26" s="279">
        <v>0</v>
      </c>
      <c r="K26" s="280"/>
      <c r="L26" s="279">
        <v>0</v>
      </c>
      <c r="M26" s="280"/>
      <c r="N26" s="279">
        <v>0</v>
      </c>
      <c r="O26" s="280"/>
      <c r="P26" s="272">
        <v>0</v>
      </c>
      <c r="Q26" s="280"/>
      <c r="R26" s="279">
        <v>0</v>
      </c>
      <c r="S26" s="280"/>
      <c r="T26" s="279">
        <f t="shared" si="1"/>
        <v>0</v>
      </c>
    </row>
    <row r="27" spans="1:20" s="14" customFormat="1" ht="14.25" customHeight="1">
      <c r="A27" s="243"/>
      <c r="B27" s="156"/>
      <c r="C27" s="156"/>
      <c r="D27" s="272"/>
      <c r="E27" s="278"/>
      <c r="F27" s="272"/>
      <c r="G27" s="278"/>
      <c r="H27" s="279"/>
      <c r="I27" s="280"/>
      <c r="J27" s="279"/>
      <c r="K27" s="280"/>
      <c r="L27" s="279"/>
      <c r="M27" s="280"/>
      <c r="N27" s="279"/>
      <c r="O27" s="280"/>
      <c r="P27" s="272"/>
      <c r="Q27" s="280"/>
      <c r="R27" s="279"/>
      <c r="S27" s="280"/>
      <c r="T27" s="279"/>
    </row>
    <row r="28" spans="1:20" s="14" customFormat="1" ht="15">
      <c r="A28" s="172" t="s">
        <v>130</v>
      </c>
      <c r="B28" s="156"/>
      <c r="C28" s="156"/>
      <c r="D28" s="218">
        <f>D29</f>
        <v>0</v>
      </c>
      <c r="E28" s="215"/>
      <c r="F28" s="218">
        <f>F29</f>
        <v>0</v>
      </c>
      <c r="G28" s="215"/>
      <c r="H28" s="218">
        <f>H29</f>
        <v>0</v>
      </c>
      <c r="I28" s="216"/>
      <c r="J28" s="218">
        <f>J29</f>
        <v>0</v>
      </c>
      <c r="K28" s="216"/>
      <c r="L28" s="218">
        <f>L29</f>
        <v>0</v>
      </c>
      <c r="M28" s="216"/>
      <c r="N28" s="218">
        <f>N29</f>
        <v>0</v>
      </c>
      <c r="O28" s="216"/>
      <c r="P28" s="218">
        <f>P29</f>
        <v>0</v>
      </c>
      <c r="Q28" s="216"/>
      <c r="R28" s="218">
        <f>R29</f>
        <v>0</v>
      </c>
      <c r="S28" s="216"/>
      <c r="T28" s="245">
        <f t="shared" si="1"/>
        <v>0</v>
      </c>
    </row>
    <row r="29" spans="1:20" s="277" customFormat="1" ht="15">
      <c r="A29" s="241" t="s">
        <v>131</v>
      </c>
      <c r="B29" s="273"/>
      <c r="C29" s="273"/>
      <c r="D29" s="220">
        <v>0</v>
      </c>
      <c r="E29" s="274"/>
      <c r="F29" s="220">
        <v>0</v>
      </c>
      <c r="G29" s="274"/>
      <c r="H29" s="220">
        <v>0</v>
      </c>
      <c r="I29" s="275"/>
      <c r="J29" s="220">
        <v>0</v>
      </c>
      <c r="K29" s="274"/>
      <c r="L29" s="220">
        <v>0</v>
      </c>
      <c r="M29" s="274"/>
      <c r="N29" s="220">
        <v>0</v>
      </c>
      <c r="O29" s="275"/>
      <c r="P29" s="220">
        <v>0</v>
      </c>
      <c r="Q29" s="275"/>
      <c r="R29" s="220">
        <v>0</v>
      </c>
      <c r="S29" s="275"/>
      <c r="T29" s="276">
        <f t="shared" si="1"/>
        <v>0</v>
      </c>
    </row>
    <row r="30" spans="1:20" s="14" customFormat="1" ht="15">
      <c r="A30" s="153" t="s">
        <v>56</v>
      </c>
      <c r="B30" s="156"/>
      <c r="C30" s="156"/>
      <c r="D30" s="218">
        <v>0</v>
      </c>
      <c r="E30" s="215"/>
      <c r="F30" s="218">
        <v>0</v>
      </c>
      <c r="G30" s="215"/>
      <c r="H30" s="218">
        <f>H31</f>
        <v>0</v>
      </c>
      <c r="I30" s="216"/>
      <c r="J30" s="218">
        <v>0</v>
      </c>
      <c r="K30" s="216"/>
      <c r="L30" s="218">
        <v>0</v>
      </c>
      <c r="M30" s="216"/>
      <c r="N30" s="218">
        <f>N31</f>
        <v>0</v>
      </c>
      <c r="O30" s="216"/>
      <c r="P30" s="218">
        <v>0</v>
      </c>
      <c r="Q30" s="216"/>
      <c r="R30" s="218">
        <f>R31</f>
        <v>0</v>
      </c>
      <c r="S30" s="216"/>
      <c r="T30" s="226">
        <f t="shared" si="1"/>
        <v>0</v>
      </c>
    </row>
    <row r="31" spans="1:20" s="14" customFormat="1" ht="15">
      <c r="A31" s="171" t="s">
        <v>112</v>
      </c>
      <c r="B31" s="156"/>
      <c r="C31" s="156"/>
      <c r="D31" s="209">
        <v>0</v>
      </c>
      <c r="E31" s="215"/>
      <c r="F31" s="219">
        <v>0</v>
      </c>
      <c r="G31" s="215"/>
      <c r="H31" s="220">
        <v>0</v>
      </c>
      <c r="I31" s="221"/>
      <c r="J31" s="220">
        <v>0</v>
      </c>
      <c r="K31" s="221"/>
      <c r="L31" s="220">
        <v>0</v>
      </c>
      <c r="M31" s="221"/>
      <c r="N31" s="220">
        <v>0</v>
      </c>
      <c r="O31" s="221"/>
      <c r="P31" s="219">
        <v>0</v>
      </c>
      <c r="Q31" s="221"/>
      <c r="R31" s="220">
        <f>-H31-N31</f>
        <v>0</v>
      </c>
      <c r="S31" s="221"/>
      <c r="T31" s="181">
        <f t="shared" si="1"/>
        <v>0</v>
      </c>
    </row>
    <row r="32" spans="1:20" s="14" customFormat="1" ht="15">
      <c r="A32" s="157" t="s">
        <v>94</v>
      </c>
      <c r="B32" s="156"/>
      <c r="C32" s="156"/>
      <c r="D32" s="182">
        <f>D33+D34</f>
        <v>0</v>
      </c>
      <c r="E32" s="222"/>
      <c r="F32" s="182">
        <f>F33+F34</f>
        <v>0</v>
      </c>
      <c r="G32" s="222"/>
      <c r="H32" s="182">
        <f>H33+H34</f>
        <v>0</v>
      </c>
      <c r="I32" s="223"/>
      <c r="J32" s="182">
        <f>J33+J34</f>
        <v>0</v>
      </c>
      <c r="K32" s="223"/>
      <c r="L32" s="182">
        <f>L33+L34</f>
        <v>-1957</v>
      </c>
      <c r="M32" s="223"/>
      <c r="N32" s="182" t="s">
        <v>182</v>
      </c>
      <c r="O32" s="223"/>
      <c r="P32" s="182">
        <f>P33+P34</f>
        <v>0</v>
      </c>
      <c r="Q32" s="223"/>
      <c r="R32" s="182">
        <f>R33+R34</f>
        <v>16445</v>
      </c>
      <c r="S32" s="223"/>
      <c r="T32" s="182">
        <f t="shared" si="1"/>
        <v>14488</v>
      </c>
    </row>
    <row r="33" spans="1:21" s="14" customFormat="1" ht="14.25" customHeight="1">
      <c r="A33" s="242" t="s">
        <v>113</v>
      </c>
      <c r="B33" s="156"/>
      <c r="C33" s="156"/>
      <c r="D33" s="180">
        <v>0</v>
      </c>
      <c r="E33" s="215"/>
      <c r="F33" s="180">
        <v>0</v>
      </c>
      <c r="G33" s="215"/>
      <c r="H33" s="180">
        <v>0</v>
      </c>
      <c r="I33" s="216"/>
      <c r="J33" s="180">
        <v>0</v>
      </c>
      <c r="K33" s="216"/>
      <c r="L33" s="180">
        <v>0</v>
      </c>
      <c r="M33" s="216"/>
      <c r="N33" s="180">
        <v>0</v>
      </c>
      <c r="O33" s="216"/>
      <c r="P33" s="180">
        <v>0</v>
      </c>
      <c r="Q33" s="216"/>
      <c r="R33">
        <v>16445</v>
      </c>
      <c r="S33" s="216"/>
      <c r="T33" s="180">
        <f>SUM(R33:S33)</f>
        <v>16445</v>
      </c>
      <c r="U33" s="104"/>
    </row>
    <row r="34" spans="1:21" s="14" customFormat="1" ht="14.25" customHeight="1">
      <c r="A34" s="242" t="s">
        <v>114</v>
      </c>
      <c r="B34" s="156"/>
      <c r="C34" s="156"/>
      <c r="D34" s="209">
        <v>0</v>
      </c>
      <c r="E34" s="215"/>
      <c r="F34" s="209">
        <v>0</v>
      </c>
      <c r="G34" s="215"/>
      <c r="H34" s="209">
        <v>0</v>
      </c>
      <c r="I34" s="216"/>
      <c r="J34" s="209">
        <v>0</v>
      </c>
      <c r="K34" s="216"/>
      <c r="L34" s="217">
        <v>-1957</v>
      </c>
      <c r="M34" s="221"/>
      <c r="N34" s="220">
        <v>0</v>
      </c>
      <c r="O34" s="221"/>
      <c r="P34" s="209">
        <v>0</v>
      </c>
      <c r="Q34" s="221"/>
      <c r="R34" s="220"/>
      <c r="S34" s="221"/>
      <c r="T34" s="181">
        <f>SUM(D34:S34)</f>
        <v>-1957</v>
      </c>
      <c r="U34" s="104"/>
    </row>
    <row r="35" spans="1:21" s="14" customFormat="1" ht="14.25" customHeight="1">
      <c r="A35" s="158" t="s">
        <v>87</v>
      </c>
      <c r="B35" s="156"/>
      <c r="C35" s="156"/>
      <c r="D35" s="209">
        <v>0</v>
      </c>
      <c r="E35" s="215"/>
      <c r="F35" s="209">
        <v>0</v>
      </c>
      <c r="G35" s="215"/>
      <c r="H35" s="209">
        <v>0</v>
      </c>
      <c r="I35" s="216"/>
      <c r="J35" s="209">
        <v>-124</v>
      </c>
      <c r="K35" s="209"/>
      <c r="L35" s="180">
        <v>2</v>
      </c>
      <c r="M35" s="224"/>
      <c r="N35" s="209">
        <v>0</v>
      </c>
      <c r="O35" s="209"/>
      <c r="P35" s="209">
        <v>0</v>
      </c>
      <c r="Q35" s="209"/>
      <c r="R35" s="209">
        <f>-J35-L35</f>
        <v>122</v>
      </c>
      <c r="S35" s="216"/>
      <c r="T35" s="181">
        <f>SUM(D35:S35)</f>
        <v>0</v>
      </c>
      <c r="U35" s="104"/>
    </row>
    <row r="36" spans="1:20" s="14" customFormat="1" ht="14.25" customHeight="1" thickBot="1">
      <c r="A36" s="151" t="s">
        <v>180</v>
      </c>
      <c r="B36" s="152">
        <v>25</v>
      </c>
      <c r="C36" s="152"/>
      <c r="D36" s="225">
        <f>D22+D26+D28+D30+D32+D35</f>
        <v>134798</v>
      </c>
      <c r="E36" s="215"/>
      <c r="F36" s="225">
        <f>F22+F26+F28+F30+F32+F35</f>
        <v>-52203</v>
      </c>
      <c r="G36" s="215"/>
      <c r="H36" s="225">
        <f>H22+H26+H28+H30+H32+H35</f>
        <v>68628</v>
      </c>
      <c r="I36" s="216"/>
      <c r="J36" s="225">
        <f>J22+J26+J28+J30+J32+J35</f>
        <v>26982</v>
      </c>
      <c r="K36" s="216"/>
      <c r="L36" s="225">
        <f>L22+L26+L28+L30+L32+L35</f>
        <v>-1395</v>
      </c>
      <c r="M36" s="216"/>
      <c r="N36" s="225">
        <f>N22+N30</f>
        <v>365155</v>
      </c>
      <c r="O36" s="216"/>
      <c r="P36" s="225">
        <f>P22+P26+P28+P30+P32+P35</f>
        <v>12488</v>
      </c>
      <c r="Q36" s="216"/>
      <c r="R36" s="225">
        <f>R22+R26+R28+R30+R32+R35</f>
        <v>60410</v>
      </c>
      <c r="S36" s="216"/>
      <c r="T36" s="225">
        <f>T22+T26+T28+T30+T32+T35</f>
        <v>614863</v>
      </c>
    </row>
    <row r="37" spans="1:20" s="14" customFormat="1" ht="12" customHeight="1" thickTop="1">
      <c r="A37" s="151"/>
      <c r="B37" s="156"/>
      <c r="C37" s="156"/>
      <c r="D37" s="136"/>
      <c r="E37" s="136"/>
      <c r="F37" s="136"/>
      <c r="G37" s="136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5"/>
    </row>
    <row r="38" spans="1:20" s="14" customFormat="1" ht="12" customHeight="1">
      <c r="A38" s="151"/>
      <c r="B38" s="156"/>
      <c r="C38" s="156"/>
      <c r="D38" s="136"/>
      <c r="E38" s="136"/>
      <c r="F38" s="136"/>
      <c r="G38" s="136"/>
      <c r="H38" s="150"/>
      <c r="I38" s="150"/>
      <c r="J38" s="150"/>
      <c r="K38" s="150"/>
      <c r="L38" s="150"/>
      <c r="M38" s="150"/>
      <c r="N38" s="150"/>
      <c r="O38" s="150"/>
      <c r="P38" s="216"/>
      <c r="Q38" s="150"/>
      <c r="R38" s="216"/>
      <c r="S38" s="150"/>
      <c r="T38" s="155"/>
    </row>
    <row r="39" spans="1:20" s="14" customFormat="1" ht="12" customHeight="1" hidden="1">
      <c r="A39" s="151"/>
      <c r="B39" s="156"/>
      <c r="C39" s="156"/>
      <c r="D39" s="136"/>
      <c r="E39" s="136"/>
      <c r="F39" s="136"/>
      <c r="G39" s="136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5"/>
      <c r="S39" s="150"/>
      <c r="T39" s="155"/>
    </row>
    <row r="40" spans="1:20" s="14" customFormat="1" ht="12" customHeight="1" hidden="1">
      <c r="A40" s="151"/>
      <c r="B40" s="156"/>
      <c r="C40" s="156"/>
      <c r="D40" s="136"/>
      <c r="E40" s="136"/>
      <c r="F40" s="136"/>
      <c r="G40" s="136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5"/>
    </row>
    <row r="41" spans="1:20" s="14" customFormat="1" ht="12" customHeight="1" hidden="1">
      <c r="A41" s="151"/>
      <c r="B41" s="156"/>
      <c r="C41" s="156"/>
      <c r="D41" s="136"/>
      <c r="E41" s="136"/>
      <c r="F41" s="136"/>
      <c r="G41" s="136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5"/>
    </row>
    <row r="42" spans="1:20" s="9" customFormat="1" ht="15">
      <c r="A42" s="159" t="str">
        <f>CFS!A50</f>
        <v>Приложенията на страници от 5 до 131 са неразделна част от индивидуалния финансов отчет.</v>
      </c>
      <c r="B42" s="160"/>
      <c r="C42" s="160"/>
      <c r="D42" s="156"/>
      <c r="E42" s="156"/>
      <c r="F42" s="156"/>
      <c r="G42" s="156"/>
      <c r="H42" s="154"/>
      <c r="I42" s="156"/>
      <c r="J42" s="154"/>
      <c r="K42" s="156"/>
      <c r="L42" s="154"/>
      <c r="M42" s="156"/>
      <c r="N42" s="154"/>
      <c r="O42" s="156"/>
      <c r="P42" s="156"/>
      <c r="Q42" s="156"/>
      <c r="R42" s="154"/>
      <c r="S42" s="156"/>
      <c r="T42" s="161"/>
    </row>
    <row r="43" spans="1:20" s="9" customFormat="1" ht="8.25" customHeight="1">
      <c r="A43" s="159"/>
      <c r="B43" s="160"/>
      <c r="C43" s="160"/>
      <c r="D43" s="156"/>
      <c r="E43" s="156"/>
      <c r="F43" s="156"/>
      <c r="G43" s="156"/>
      <c r="H43" s="154"/>
      <c r="I43" s="156"/>
      <c r="J43" s="154"/>
      <c r="K43" s="156"/>
      <c r="L43" s="154"/>
      <c r="M43" s="156"/>
      <c r="N43" s="154"/>
      <c r="O43" s="156"/>
      <c r="P43" s="156"/>
      <c r="Q43" s="156"/>
      <c r="R43" s="154"/>
      <c r="S43" s="156"/>
      <c r="T43" s="161"/>
    </row>
    <row r="44" spans="1:20" s="9" customFormat="1" ht="14.25" customHeight="1">
      <c r="A44" s="159"/>
      <c r="B44" s="160"/>
      <c r="C44" s="160"/>
      <c r="D44" s="156"/>
      <c r="E44" s="156"/>
      <c r="F44" s="156"/>
      <c r="G44" s="156"/>
      <c r="H44" s="154"/>
      <c r="I44" s="156"/>
      <c r="J44" s="154"/>
      <c r="K44" s="156"/>
      <c r="L44" s="154"/>
      <c r="M44" s="156"/>
      <c r="N44" s="154"/>
      <c r="O44" s="156"/>
      <c r="P44" s="156"/>
      <c r="Q44" s="156"/>
      <c r="R44" s="154"/>
      <c r="S44" s="156"/>
      <c r="T44" s="161"/>
    </row>
    <row r="45" spans="1:20" s="9" customFormat="1" ht="11.25" customHeight="1">
      <c r="A45" s="159"/>
      <c r="B45" s="160"/>
      <c r="C45" s="160"/>
      <c r="D45" s="156"/>
      <c r="E45" s="156"/>
      <c r="F45" s="156"/>
      <c r="G45" s="156"/>
      <c r="H45" s="154"/>
      <c r="I45" s="156"/>
      <c r="J45" s="154"/>
      <c r="K45" s="156"/>
      <c r="L45" s="154"/>
      <c r="M45" s="156"/>
      <c r="N45" s="154"/>
      <c r="O45" s="156"/>
      <c r="P45" s="156"/>
      <c r="Q45" s="156"/>
      <c r="R45" s="154"/>
      <c r="S45" s="156"/>
      <c r="T45" s="161"/>
    </row>
    <row r="46" spans="1:20" s="9" customFormat="1" ht="15" customHeight="1">
      <c r="A46" s="159"/>
      <c r="B46" s="160"/>
      <c r="C46" s="160"/>
      <c r="D46" s="156"/>
      <c r="E46" s="156"/>
      <c r="F46" s="156"/>
      <c r="G46" s="156"/>
      <c r="H46" s="154"/>
      <c r="I46" s="156"/>
      <c r="J46" s="154"/>
      <c r="K46" s="156"/>
      <c r="L46" s="154"/>
      <c r="M46" s="156"/>
      <c r="N46" s="154"/>
      <c r="O46" s="156"/>
      <c r="P46" s="156"/>
      <c r="Q46" s="156"/>
      <c r="R46" s="154"/>
      <c r="S46" s="156"/>
      <c r="T46" s="161"/>
    </row>
    <row r="47" spans="1:20" s="129" customFormat="1" ht="13.5" customHeight="1">
      <c r="A47" s="162" t="s">
        <v>58</v>
      </c>
      <c r="B47" s="163" t="s">
        <v>98</v>
      </c>
      <c r="C47" s="163"/>
      <c r="D47" s="164"/>
      <c r="E47" s="164"/>
      <c r="F47" s="164"/>
      <c r="G47" s="164"/>
      <c r="H47" s="163" t="s">
        <v>121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3"/>
      <c r="T47" s="163"/>
    </row>
    <row r="48" spans="1:20" s="129" customFormat="1" ht="11.25" customHeight="1">
      <c r="A48" s="165" t="s">
        <v>59</v>
      </c>
      <c r="B48" s="164"/>
      <c r="C48" s="164"/>
      <c r="D48" s="159" t="s">
        <v>105</v>
      </c>
      <c r="E48" s="164"/>
      <c r="F48" s="164"/>
      <c r="G48" s="164"/>
      <c r="H48" s="164"/>
      <c r="I48" s="159"/>
      <c r="J48" s="163" t="s">
        <v>106</v>
      </c>
      <c r="K48" s="164"/>
      <c r="L48" s="164"/>
      <c r="M48" s="164"/>
      <c r="N48" s="164"/>
      <c r="O48" s="164"/>
      <c r="P48" s="164"/>
      <c r="Q48" s="164"/>
      <c r="R48" s="164"/>
      <c r="S48" s="163"/>
      <c r="T48" s="163"/>
    </row>
    <row r="49" spans="1:20" s="129" customFormat="1" ht="11.25" customHeight="1">
      <c r="A49" s="165"/>
      <c r="B49" s="164"/>
      <c r="C49" s="164"/>
      <c r="D49" s="159"/>
      <c r="E49" s="164"/>
      <c r="F49" s="164"/>
      <c r="G49" s="164"/>
      <c r="H49" s="164"/>
      <c r="I49" s="159"/>
      <c r="J49" s="163"/>
      <c r="K49" s="164"/>
      <c r="L49" s="164"/>
      <c r="M49" s="164"/>
      <c r="N49" s="164"/>
      <c r="O49" s="164"/>
      <c r="P49" s="164"/>
      <c r="Q49" s="164"/>
      <c r="R49" s="164"/>
      <c r="S49" s="163"/>
      <c r="T49" s="163"/>
    </row>
    <row r="50" spans="1:20" s="129" customFormat="1" ht="11.25" customHeight="1">
      <c r="A50" s="165"/>
      <c r="B50" s="164"/>
      <c r="C50" s="164"/>
      <c r="D50" s="159"/>
      <c r="E50" s="164"/>
      <c r="F50" s="164"/>
      <c r="G50" s="164"/>
      <c r="H50" s="164"/>
      <c r="I50" s="159"/>
      <c r="J50" s="163"/>
      <c r="K50" s="164"/>
      <c r="L50" s="164"/>
      <c r="M50" s="164"/>
      <c r="N50" s="164"/>
      <c r="O50" s="164"/>
      <c r="P50" s="164"/>
      <c r="Q50" s="164"/>
      <c r="R50" s="164"/>
      <c r="S50" s="163"/>
      <c r="T50" s="163"/>
    </row>
    <row r="51" spans="1:20" s="129" customFormat="1" ht="11.25" customHeight="1">
      <c r="A51" s="204"/>
      <c r="B51" s="205"/>
      <c r="C51" s="164"/>
      <c r="D51" s="159"/>
      <c r="E51" s="164"/>
      <c r="F51" s="164"/>
      <c r="G51" s="164"/>
      <c r="H51" s="164"/>
      <c r="I51" s="159"/>
      <c r="J51" s="163"/>
      <c r="K51" s="164"/>
      <c r="L51" s="164"/>
      <c r="M51" s="164"/>
      <c r="N51" s="164"/>
      <c r="O51" s="164"/>
      <c r="P51" s="164"/>
      <c r="Q51" s="164"/>
      <c r="R51" s="164"/>
      <c r="S51" s="163"/>
      <c r="T51" s="163"/>
    </row>
    <row r="54" spans="1:3" ht="15">
      <c r="A54" s="34"/>
      <c r="B54" s="34"/>
      <c r="C54" s="34"/>
    </row>
  </sheetData>
  <sheetProtection/>
  <mergeCells count="12">
    <mergeCell ref="A2:T2"/>
    <mergeCell ref="D4:D5"/>
    <mergeCell ref="F4:F5"/>
    <mergeCell ref="A4:A5"/>
    <mergeCell ref="B4:B5"/>
    <mergeCell ref="H4:H5"/>
    <mergeCell ref="J4:J5"/>
    <mergeCell ref="L4:L5"/>
    <mergeCell ref="N4:N5"/>
    <mergeCell ref="R4:R5"/>
    <mergeCell ref="P4:P5"/>
    <mergeCell ref="T4:T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2023-04-21T11:22:25Z</cp:lastPrinted>
  <dcterms:created xsi:type="dcterms:W3CDTF">2003-02-07T14:36:34Z</dcterms:created>
  <dcterms:modified xsi:type="dcterms:W3CDTF">2023-04-27T11:15:25Z</dcterms:modified>
  <cp:category/>
  <cp:version/>
  <cp:contentType/>
  <cp:contentStatus/>
</cp:coreProperties>
</file>