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0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<sst xmlns="http://schemas.openxmlformats.org/spreadsheetml/2006/main" count="4191" uniqueCount="974">
  <si>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</si>
  <si>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</si>
  <si>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</si>
  <si>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</si>
  <si>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</si>
  <si>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</si>
  <si>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</si>
  <si>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</si>
  <si>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</si>
  <si>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</si>
  <si>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</si>
  <si>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</si>
  <si>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</si>
  <si>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</si>
  <si>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</si>
  <si>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</si>
  <si>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</si>
  <si>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</si>
  <si>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</si>
  <si>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</si>
  <si>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</si>
  <si>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</si>
  <si>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</si>
  <si>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</si>
  <si>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</si>
  <si>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</si>
  <si>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</si>
  <si>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</si>
  <si>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</si>
  <si>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</si>
  <si>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</si>
  <si>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</si>
  <si>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</si>
  <si>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</si>
  <si>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</si>
  <si>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</si>
  <si>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</si>
  <si>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</si>
  <si>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</si>
  <si>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</si>
  <si>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</si>
  <si>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</si>
  <si>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</si>
  <si>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</si>
  <si>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</si>
  <si>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</si>
  <si>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</si>
  <si>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</si>
  <si>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</si>
  <si>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</si>
  <si>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</si>
  <si>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</si>
  <si>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</si>
  <si>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</si>
  <si>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</si>
  <si>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</si>
  <si>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</si>
  <si>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</si>
  <si>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</si>
  <si>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</si>
  <si>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</si>
  <si>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</si>
  <si>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</si>
  <si>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</si>
  <si>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</si>
  <si>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</si>
  <si>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</si>
  <si>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</si>
  <si>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</si>
  <si>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</si>
  <si>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</si>
  <si>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</si>
  <si>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</si>
  <si>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</si>
  <si>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</si>
  <si>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</si>
  <si>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</si>
  <si>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</si>
  <si>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</si>
  <si>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</si>
  <si>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</si>
  <si>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</si>
  <si>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</si>
  <si>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</si>
  <si>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</si>
  <si>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</si>
  <si>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</si>
  <si>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</si>
  <si>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</si>
  <si>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</si>
  <si>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</si>
  <si>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</si>
  <si>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</si>
  <si>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</si>
  <si>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</si>
  <si>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</si>
  <si>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</si>
  <si>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</si>
  <si>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</si>
  <si>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</si>
  <si>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</si>
  <si>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</si>
  <si>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</si>
  <si>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</si>
  <si>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</si>
  <si>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</si>
  <si>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</si>
  <si>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</si>
  <si>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</si>
  <si>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</si>
  <si>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</si>
  <si>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</si>
  <si>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</si>
  <si>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</si>
  <si>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</si>
  <si>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</si>
  <si>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</si>
  <si>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</si>
  <si>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</si>
  <si>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</si>
  <si>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</si>
  <si>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</si>
  <si>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</si>
  <si>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</si>
  <si>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</si>
  <si>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</si>
  <si>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</si>
  <si>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</si>
  <si>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</si>
  <si>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</si>
  <si>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</si>
  <si>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</si>
  <si>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</si>
  <si>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</si>
  <si>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</si>
  <si>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</si>
  <si>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</si>
  <si>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</si>
  <si>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</si>
  <si>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</si>
  <si>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</si>
  <si>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</si>
  <si>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</si>
  <si>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</si>
  <si>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</si>
  <si>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</si>
  <si>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</si>
  <si>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</si>
  <si>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</si>
  <si>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</si>
  <si>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</si>
  <si>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</si>
  <si>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</si>
  <si>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</si>
  <si>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</si>
  <si>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</si>
  <si>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</si>
  <si>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</si>
  <si>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</si>
  <si>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</si>
  <si>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</si>
  <si>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</si>
  <si>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</si>
  <si>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</si>
  <si>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</si>
  <si>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</si>
  <si>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</si>
  <si>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</si>
  <si>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</si>
  <si>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</si>
  <si>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</si>
  <si>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</si>
  <si>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</si>
  <si>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</si>
  <si>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</si>
  <si>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</si>
  <si>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</si>
  <si>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</si>
  <si>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</si>
  <si>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</si>
  <si>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</si>
  <si>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</si>
  <si>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</si>
  <si>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</si>
  <si>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</si>
  <si>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</si>
  <si>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</si>
  <si>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</si>
  <si>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</si>
  <si>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</si>
  <si>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</si>
  <si>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</si>
  <si>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</si>
  <si>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</si>
  <si>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</si>
  <si>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</si>
  <si>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</si>
  <si>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</si>
  <si>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</si>
  <si>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</si>
  <si>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</si>
  <si>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</si>
  <si>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</si>
  <si>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</si>
  <si>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</si>
  <si>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</si>
  <si>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</si>
  <si>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</si>
  <si>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</si>
  <si>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</si>
  <si>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</si>
  <si>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</si>
  <si>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</si>
  <si>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</si>
  <si>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</si>
  <si>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</si>
  <si>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</si>
  <si>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</si>
  <si>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</si>
  <si>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</si>
  <si>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</si>
  <si>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</si>
  <si>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</si>
  <si>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</si>
  <si>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</si>
  <si>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</si>
  <si>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</si>
  <si>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</si>
  <si>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</si>
  <si>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</si>
  <si>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</si>
  <si>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</si>
  <si>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</si>
  <si>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</si>
  <si>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</si>
  <si>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</si>
  <si>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</si>
  <si>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</si>
  <si>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</si>
  <si>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</si>
  <si>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</si>
  <si>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</si>
  <si>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</si>
  <si>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</si>
  <si>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</si>
  <si>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</si>
  <si>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</si>
  <si>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</si>
  <si>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</si>
  <si>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</si>
  <si>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</si>
  <si>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</si>
  <si>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</si>
  <si>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</si>
  <si>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</si>
  <si>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</si>
  <si>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</si>
  <si>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</si>
  <si>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</si>
  <si>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</si>
  <si>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</si>
  <si>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</si>
  <si>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</si>
  <si>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</si>
  <si>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</si>
  <si>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</si>
  <si>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</si>
  <si>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</si>
  <si>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</si>
  <si>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</si>
  <si>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</si>
  <si>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</si>
  <si>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</si>
  <si>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</si>
  <si>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</si>
  <si>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</si>
  <si>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</si>
  <si>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</si>
  <si>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</si>
  <si>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</si>
  <si>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</si>
  <si>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</si>
  <si>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</si>
  <si>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</si>
  <si>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</si>
  <si>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</si>
  <si>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</si>
  <si>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</si>
  <si>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</si>
  <si>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</si>
  <si>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</si>
  <si>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</si>
  <si>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</si>
  <si>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</si>
  <si>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</si>
  <si>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</si>
  <si>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</si>
  <si>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</si>
  <si>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</si>
  <si>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</si>
  <si>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</si>
  <si>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</si>
  <si>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</si>
  <si>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</si>
  <si>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</si>
  <si>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</si>
  <si>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</si>
  <si>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</si>
  <si>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</si>
  <si>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</si>
  <si>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</si>
  <si>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</si>
  <si>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</si>
  <si>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</si>
  <si>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</si>
  <si>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</si>
  <si>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</si>
  <si>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</si>
  <si>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</si>
  <si>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</si>
  <si>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</si>
  <si>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</si>
  <si>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</si>
  <si>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</si>
  <si>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</si>
  <si>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</si>
  <si>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</si>
  <si>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</si>
  <si>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</si>
  <si>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</si>
  <si>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</si>
  <si>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</si>
  <si>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</si>
  <si>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</si>
  <si>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</si>
  <si>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</si>
  <si>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</si>
  <si>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</si>
  <si>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</si>
  <si>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</si>
  <si>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</si>
  <si>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</si>
  <si>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</si>
  <si>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</si>
  <si>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</si>
  <si>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</si>
  <si>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</si>
  <si>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</si>
  <si>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</si>
  <si>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</si>
  <si>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</si>
  <si>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</si>
  <si>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</si>
  <si>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</si>
  <si>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</si>
  <si>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</si>
  <si>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</si>
  <si>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</si>
  <si>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</si>
  <si>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</si>
  <si>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</si>
  <si>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</si>
  <si>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</si>
  <si>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</si>
  <si>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</si>
  <si>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</si>
  <si>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</si>
  <si>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</si>
  <si>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</si>
  <si>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</si>
  <si>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</si>
  <si>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</si>
  <si>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</si>
  <si>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</si>
  <si>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</si>
  <si>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</si>
  <si>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</si>
  <si>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</si>
  <si>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</si>
  <si>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</si>
  <si>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</si>
  <si>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</si>
  <si>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</si>
  <si>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</si>
  <si>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</si>
  <si>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</si>
  <si>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</si>
  <si>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</si>
  <si>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</si>
  <si>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</si>
  <si>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</si>
  <si>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</si>
  <si>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</si>
  <si>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</si>
  <si>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</si>
  <si>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</si>
  <si>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</si>
  <si>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</si>
  <si>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</si>
  <si>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</si>
  <si>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</si>
  <si>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</si>
  <si>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</si>
  <si>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</si>
  <si>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</si>
  <si>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</si>
  <si>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</si>
  <si>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</si>
  <si>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</si>
  <si>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</si>
  <si>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</si>
  <si>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</si>
  <si>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</si>
  <si>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</si>
  <si>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</si>
  <si>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</si>
  <si>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</si>
  <si>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</si>
  <si>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</si>
  <si>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</si>
  <si>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</si>
  <si>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</si>
  <si>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</si>
  <si>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</si>
  <si>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</si>
  <si>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</si>
  <si>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</si>
  <si>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</si>
  <si>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</si>
  <si>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</si>
  <si>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</si>
  <si>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</si>
  <si>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</si>
  <si>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</si>
  <si>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</si>
  <si>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</si>
  <si>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</si>
  <si>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</si>
  <si>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</si>
  <si>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</si>
  <si>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</si>
  <si>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</si>
  <si>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</si>
  <si>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</si>
  <si>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</si>
  <si>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</si>
  <si>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</si>
  <si>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</si>
  <si>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</si>
  <si>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</si>
  <si>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</si>
  <si>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</si>
  <si>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</si>
  <si>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</si>
  <si>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</si>
  <si>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</si>
  <si>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</si>
  <si>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</si>
  <si>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</si>
  <si>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</si>
  <si>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</si>
  <si>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</si>
  <si>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</si>
  <si>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</si>
  <si>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</si>
  <si>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</si>
  <si>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</si>
  <si>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</si>
  <si>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</si>
  <si>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</si>
  <si>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</si>
  <si>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</si>
  <si>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</si>
  <si>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</si>
  <si>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</si>
  <si>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</si>
  <si>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</si>
  <si>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</si>
  <si>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</si>
  <si>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</si>
  <si>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</si>
  <si>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</si>
  <si>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</si>
  <si>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</si>
  <si>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</si>
  <si>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</si>
  <si>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</si>
  <si>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</si>
  <si>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</si>
  <si>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</si>
  <si>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</si>
  <si>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</si>
  <si>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</si>
  <si>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</si>
  <si>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</si>
  <si>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</si>
  <si>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</si>
  <si>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</si>
  <si>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</si>
  <si>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</si>
  <si>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</si>
  <si>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</si>
  <si>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</si>
  <si>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</si>
  <si>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</si>
  <si>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</si>
  <si>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</si>
  <si>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</si>
  <si>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</si>
  <si>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</si>
  <si>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</si>
  <si>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</si>
  <si>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</si>
  <si>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</si>
  <si>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</si>
  <si>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</si>
  <si>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</si>
  <si>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</si>
  <si>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</si>
  <si>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</si>
  <si>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</si>
  <si>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</si>
  <si>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</si>
  <si>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</si>
  <si>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</si>
  <si>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</si>
  <si>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</si>
  <si>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</si>
  <si>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</si>
  <si>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</si>
  <si>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</si>
  <si>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</si>
  <si>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</si>
  <si>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</si>
  <si>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</si>
  <si>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</si>
  <si>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</si>
  <si>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</si>
  <si>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</si>
  <si>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</si>
  <si>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</si>
  <si>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</si>
  <si>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</si>
  <si>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</si>
  <si>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</si>
  <si>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</si>
  <si>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</si>
  <si>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</si>
  <si>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</si>
  <si>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</si>
  <si>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</si>
  <si>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</si>
  <si>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</si>
  <si>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</si>
  <si>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</si>
  <si>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</si>
  <si>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</si>
  <si>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</si>
  <si>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</si>
  <si>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</si>
  <si>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</si>
  <si>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</si>
  <si>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</si>
  <si>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</si>
  <si>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</si>
  <si>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</si>
  <si>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</si>
  <si>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</si>
  <si>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</si>
  <si>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</si>
  <si>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</si>
  <si>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</si>
  <si>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</si>
  <si>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</si>
  <si>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</si>
  <si>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</si>
  <si>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</si>
  <si>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</si>
  <si>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</si>
  <si>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</si>
  <si>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</si>
  <si>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</si>
  <si>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</si>
  <si>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</si>
  <si>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</si>
  <si>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</si>
  <si>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</si>
  <si>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</si>
  <si>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</si>
  <si>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</si>
  <si>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</si>
  <si>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</si>
  <si>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</si>
  <si>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</si>
  <si>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</si>
  <si>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</si>
  <si>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</si>
  <si>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</si>
  <si>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</si>
  <si>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</si>
  <si>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</si>
  <si>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</si>
  <si>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</si>
  <si>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</si>
  <si>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</si>
  <si>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</si>
  <si>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</si>
  <si>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</si>
  <si>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</si>
  <si>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</si>
  <si>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</si>
  <si>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</si>
  <si>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</si>
  <si>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</si>
  <si>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</si>
  <si>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</si>
  <si>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</si>
  <si>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</si>
  <si>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</si>
  <si>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</si>
  <si>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</si>
  <si>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</si>
  <si>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</si>
  <si>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</si>
  <si>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</si>
  <si>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</si>
  <si>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</si>
  <si>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</si>
  <si>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</si>
  <si>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</si>
  <si>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</si>
  <si>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</si>
  <si>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</si>
  <si>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</si>
  <si>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</si>
  <si>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</si>
  <si>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</si>
  <si>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</si>
  <si>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</si>
  <si>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</si>
  <si>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</si>
  <si>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</si>
  <si>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</si>
  <si>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</si>
  <si>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</si>
  <si>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</si>
  <si>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</si>
  <si>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</si>
  <si>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</si>
  <si>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</si>
  <si>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</si>
  <si>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</si>
  <si>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</si>
  <si>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</si>
  <si>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</si>
  <si>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</si>
  <si>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</si>
  <si>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</si>
  <si>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</si>
  <si>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</si>
  <si>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</si>
  <si>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</si>
  <si>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</si>
  <si>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</si>
  <si>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</si>
  <si>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</si>
  <si>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</si>
  <si>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</si>
  <si>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</si>
  <si>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</si>
  <si>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</si>
  <si>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</si>
  <si>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</si>
  <si>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</si>
  <si>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</si>
  <si>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</si>
  <si>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</si>
  <si>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</si>
  <si>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</si>
  <si>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</si>
  <si>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</si>
  <si>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</si>
  <si>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</si>
  <si>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</si>
  <si>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</si>
  <si>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</si>
  <si>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</si>
  <si>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</si>
  <si>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</si>
  <si>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</si>
  <si>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</si>
  <si>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</si>
  <si>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</si>
  <si>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</si>
  <si>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</si>
  <si>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</si>
  <si>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</si>
  <si>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</si>
  <si>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</si>
  <si>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</si>
  <si>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</si>
  <si>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</si>
  <si>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</si>
  <si>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</si>
  <si>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</si>
  <si>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</si>
  <si>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</si>
  <si>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</si>
  <si>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</si>
  <si>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</si>
  <si>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</si>
  <si>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</si>
  <si>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</si>
  <si>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</si>
  <si>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</si>
  <si>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</si>
  <si>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</si>
  <si>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</si>
  <si>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</si>
  <si>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</si>
  <si>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</si>
  <si>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</si>
  <si>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</si>
  <si>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</si>
  <si>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</si>
  <si>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</si>
  <si>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</si>
  <si>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</si>
  <si>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</si>
  <si>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</si>
  <si>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</si>
  <si>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</si>
  <si>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</si>
  <si>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</si>
  <si>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</si>
  <si>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</si>
  <si>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</si>
  <si>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</si>
  <si>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</si>
  <si>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</si>
  <si>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</si>
  <si>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</si>
  <si>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</si>
  <si>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</si>
  <si>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</si>
  <si>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</si>
  <si>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</si>
  <si>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</si>
  <si>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</si>
  <si>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</si>
  <si>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</si>
  <si>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</si>
  <si>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</si>
  <si>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</si>
  <si>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</si>
  <si>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</si>
  <si>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</si>
  <si>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</si>
  <si>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</si>
  <si>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</si>
  <si>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</si>
  <si>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</si>
  <si>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</si>
  <si>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</si>
  <si>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</si>
  <si>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</si>
  <si>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</si>
  <si>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</si>
  <si>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</si>
  <si>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</si>
  <si>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</si>
  <si>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</si>
  <si>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</si>
  <si>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</si>
  <si>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</si>
  <si>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</si>
  <si>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</si>
  <si>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</si>
  <si>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</si>
  <si>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</si>
  <si>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</si>
  <si>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</si>
  <si>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</si>
  <si>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</si>
  <si>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</si>
  <si>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</si>
  <si>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</si>
  <si>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</si>
  <si>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</si>
  <si>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</si>
  <si>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</si>
  <si>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</si>
  <si>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</si>
  <si>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</si>
  <si>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</si>
  <si>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</si>
  <si>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</si>
  <si>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</si>
  <si>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</si>
  <si>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</si>
  <si>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</si>
  <si>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</si>
  <si>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</si>
  <si>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</si>
  <si>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</si>
  <si>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</si>
  <si>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</si>
  <si>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</si>
  <si>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</si>
  <si>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</si>
  <si>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</si>
  <si>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</si>
  <si>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</si>
  <si>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</si>
  <si>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</si>
  <si>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</si>
  <si>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</si>
  <si>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</si>
  <si>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</si>
  <si>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</si>
  <si>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</si>
  <si>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</si>
  <si>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</si>
  <si>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</si>
  <si>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</si>
  <si>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</si>
  <si>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</si>
  <si>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</si>
  <si>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</si>
  <si>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</si>
  <si>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</si>
  <si>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</si>
  <si>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</si>
  <si>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</si>
  <si>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</si>
  <si>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</si>
  <si>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</si>
  <si>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</si>
  <si>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</si>
  <si>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</si>
  <si>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</si>
  <si>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</si>
  <si>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</si>
  <si>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</si>
  <si>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</si>
  <si>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</si>
  <si>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</si>
  <si>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</si>
  <si>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</si>
  <si>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</si>
  <si>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</si>
  <si>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</si>
  <si>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</si>
  <si>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</si>
  <si>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</si>
  <si>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</si>
  <si>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</si>
  <si>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</si>
  <si>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</si>
  <si>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</si>
  <si>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</si>
  <si>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</si>
  <si>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</si>
  <si>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</si>
  <si>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</si>
  <si>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</si>
  <si>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</si>
  <si>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</si>
  <si>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</si>
  <si>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</si>
  <si>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</si>
  <si>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</si>
  <si>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</si>
  <si>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</si>
  <si>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</si>
  <si>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</si>
  <si>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</si>
  <si>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</si>
  <si>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</si>
  <si>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</si>
  <si>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</si>
  <si>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</si>
  <si>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</si>
  <si>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</si>
  <si>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</si>
  <si>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</si>
  <si>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</si>
  <si>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</si>
  <si>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</si>
  <si>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</si>
  <si>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</si>
  <si>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</si>
  <si>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</si>
  <si>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</si>
  <si>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</si>
  <si>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</si>
  <si>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</si>
  <si>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</si>
  <si>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</si>
  <si>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</si>
  <si>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</si>
  <si>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</si>
  <si>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</si>
  <si>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</si>
  <si>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</si>
  <si>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</si>
  <si>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</si>
  <si>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</si>
  <si>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</si>
  <si>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</si>
  <si>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</si>
  <si>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</si>
  <si>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</si>
  <si>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</si>
  <si>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</si>
  <si>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</si>
  <si>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</si>
  <si>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</si>
  <si>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</si>
  <si>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</si>
  <si>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</si>
  <si>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</si>
  <si>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</si>
  <si>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</si>
  <si>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</si>
  <si>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</si>
  <si>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</si>
  <si>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</si>
  <si>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</si>
  <si>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</si>
  <si>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</si>
  <si>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</si>
  <si>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</si>
  <si>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</si>
  <si>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</si>
  <si>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</si>
  <si>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</si>
  <si>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</si>
  <si>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</si>
  <si>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</si>
  <si>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</si>
  <si>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</si>
  <si>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</si>
  <si>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</si>
  <si>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</si>
  <si>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</si>
  <si>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</si>
  <si>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</si>
  <si>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</si>
  <si>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</si>
  <si>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</si>
  <si>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</si>
  <si>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</si>
  <si>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</si>
  <si>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</si>
  <si>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</si>
  <si>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</si>
  <si>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</si>
  <si>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</si>
  <si>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</si>
  <si>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</si>
  <si>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</si>
  <si>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</si>
  <si>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</si>
  <si>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</si>
  <si>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</si>
  <si>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</si>
  <si>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</si>
  <si>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</si>
  <si>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</si>
  <si>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</si>
  <si>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</si>
  <si>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</si>
  <si>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Теодора Георгиева Якимова-Дренска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</si>
</sst>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45107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45167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45107</v>
      </c>
    </row>
    <row r="11" spans="1:2" ht="15">
      <c r="A11" s="7" t="s">
        <v>949</v>
      </c>
      <c r="B11" s="547">
        <v>45167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973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65" t="s">
        <v>968</v>
      </c>
    </row>
    <row r="24" spans="1:2" ht="15">
      <c r="A24" s="10" t="s">
        <v>892</v>
      </c>
      <c r="B24" s="666" t="s">
        <v>969</v>
      </c>
    </row>
    <row r="25" spans="1:2" ht="15">
      <c r="A25" s="7" t="s">
        <v>895</v>
      </c>
      <c r="B25" s="667" t="s">
        <v>970</v>
      </c>
    </row>
    <row r="26" spans="1:2" ht="15">
      <c r="A26" s="10" t="s">
        <v>942</v>
      </c>
      <c r="B26" s="548" t="s">
        <v>971</v>
      </c>
    </row>
    <row r="27" spans="1:2" ht="15">
      <c r="A27" s="10" t="s">
        <v>943</v>
      </c>
      <c r="B27" s="548" t="s">
        <v>972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0.7092316196793809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0.09761107729762629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0.06283671270447644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0.038227757582980755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3.4391634980988592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10.96920668058455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10.96920668058455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0.0652400835073069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0.0652400835073069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0.09544159544159544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0.053900244323937786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0.5968592810698073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1.5534083992696288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0.6083666050890889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3256</v>
      </c>
      <c r="E21" s="662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0.12385879488740109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0.8999447208402432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12.541769041769042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1248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36656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8199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8199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46107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20800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84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20892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124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125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21017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67124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414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887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3107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5510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-2221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2566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5673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26288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8920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30000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38920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38920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764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1086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750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138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156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66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1916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1916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67124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289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51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362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690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690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1052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2566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1052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2566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2566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2566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3618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136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3482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3618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3618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3618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3618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343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-212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617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-103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602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-5350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-5350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7600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-730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-94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-2072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4704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-44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169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125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414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414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414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414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5510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5510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2566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8076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8076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-2221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-2403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-2403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-2403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23904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23722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2566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26288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26288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3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1245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29764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31013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8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8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3411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8199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11618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11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1253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33175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8199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42631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3482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3482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1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1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11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1253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36656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8199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46112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3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3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3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5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5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5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5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5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5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6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1248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36656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8199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46107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20800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84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84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20892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20892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20800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84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84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20892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20892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8920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8920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30000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38920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764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764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1086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750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138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156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156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66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1916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40836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764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764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1086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750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138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156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156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66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1916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1916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8920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8920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30000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38920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38920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E1">
      <selection activeCell="G30" sqref="G30:G3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6</v>
      </c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1248</v>
      </c>
      <c r="D20" s="567">
        <f>SUM(D12:D19)</f>
        <v>1242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36656</v>
      </c>
      <c r="D21" s="464">
        <v>29764</v>
      </c>
      <c r="E21" s="84" t="s">
        <v>58</v>
      </c>
      <c r="F21" s="87" t="s">
        <v>59</v>
      </c>
      <c r="G21" s="188">
        <v>414</v>
      </c>
      <c r="H21" s="187">
        <v>414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</v>
      </c>
      <c r="H25" s="187">
        <v>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887</v>
      </c>
      <c r="H26" s="567">
        <f>H20+H21+H22</f>
        <v>887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3107</v>
      </c>
      <c r="H28" s="565">
        <f>SUM(H29:H31)</f>
        <v>1146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5510</v>
      </c>
      <c r="H29" s="187">
        <v>3549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-2221</v>
      </c>
      <c r="H30" s="187">
        <v>-2221</v>
      </c>
      <c r="M30" s="92"/>
    </row>
    <row r="31" spans="1:8" ht="15">
      <c r="A31" s="84" t="s">
        <v>91</v>
      </c>
      <c r="B31" s="86" t="s">
        <v>92</v>
      </c>
      <c r="C31" s="188">
        <v>8199</v>
      </c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2566</v>
      </c>
      <c r="H32" s="187">
        <v>1961</v>
      </c>
      <c r="M32" s="92"/>
    </row>
    <row r="33" spans="1:8" ht="15.75">
      <c r="A33" s="469" t="s">
        <v>99</v>
      </c>
      <c r="B33" s="91" t="s">
        <v>100</v>
      </c>
      <c r="C33" s="566">
        <f>C31+C32</f>
        <v>8199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5673</v>
      </c>
      <c r="H34" s="567">
        <f>H28+H32+H33</f>
        <v>3107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26288</v>
      </c>
      <c r="H37" s="569">
        <f>H26+H18+H34</f>
        <v>23722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8920</v>
      </c>
      <c r="H45" s="187">
        <v>1320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30000</v>
      </c>
      <c r="H48" s="187">
        <v>30000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38920</v>
      </c>
      <c r="H50" s="565">
        <f>SUM(H44:H49)</f>
        <v>31320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46107</v>
      </c>
      <c r="D56" s="571">
        <f>D20+D21+D22+D28+D33+D46+D52+D54+D55</f>
        <v>31010</v>
      </c>
      <c r="E56" s="94" t="s">
        <v>825</v>
      </c>
      <c r="F56" s="93" t="s">
        <v>172</v>
      </c>
      <c r="G56" s="568">
        <f>G50+G52+G53+G54+G55</f>
        <v>38920</v>
      </c>
      <c r="H56" s="569">
        <f>H50+H52+H53+H54+H55</f>
        <v>31320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764</v>
      </c>
      <c r="H59" s="187">
        <v>820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1086</v>
      </c>
      <c r="H61" s="565">
        <f>SUM(H62:H68)</f>
        <v>49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750</v>
      </c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</v>
      </c>
      <c r="H64" s="187">
        <v>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138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156</v>
      </c>
      <c r="H68" s="187">
        <v>1</v>
      </c>
    </row>
    <row r="69" spans="1:8" ht="15">
      <c r="A69" s="84" t="s">
        <v>210</v>
      </c>
      <c r="B69" s="86" t="s">
        <v>211</v>
      </c>
      <c r="C69" s="188">
        <v>8</v>
      </c>
      <c r="D69" s="187">
        <v>2</v>
      </c>
      <c r="E69" s="192" t="s">
        <v>79</v>
      </c>
      <c r="F69" s="87" t="s">
        <v>216</v>
      </c>
      <c r="G69" s="188">
        <v>66</v>
      </c>
      <c r="H69" s="187">
        <v>2218</v>
      </c>
    </row>
    <row r="70" spans="1:8" ht="15">
      <c r="A70" s="84" t="s">
        <v>214</v>
      </c>
      <c r="B70" s="86" t="s">
        <v>215</v>
      </c>
      <c r="C70" s="188">
        <v>20800</v>
      </c>
      <c r="D70" s="187">
        <v>26250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1916</v>
      </c>
      <c r="H71" s="567">
        <f>H59+H60+H61+H69+H70</f>
        <v>3087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644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84</v>
      </c>
      <c r="D75" s="187">
        <v>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20892</v>
      </c>
      <c r="D76" s="567">
        <f>SUM(D68:D75)</f>
        <v>26955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1916</v>
      </c>
      <c r="H79" s="569">
        <f>H71+H73+H75+H77</f>
        <v>3087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124</v>
      </c>
      <c r="D89" s="187">
        <v>163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125</v>
      </c>
      <c r="D92" s="567">
        <f>SUM(D88:D91)</f>
        <v>164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21017</v>
      </c>
      <c r="D94" s="571">
        <f>D65+D76+D85+D92+D93</f>
        <v>27119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67124</v>
      </c>
      <c r="D95" s="573">
        <f>D94+D56</f>
        <v>58129</v>
      </c>
      <c r="E95" s="220" t="s">
        <v>915</v>
      </c>
      <c r="F95" s="476" t="s">
        <v>268</v>
      </c>
      <c r="G95" s="572">
        <f>G37+G40+G56+G79</f>
        <v>67124</v>
      </c>
      <c r="H95" s="573">
        <f>H37+H40+H56+H79</f>
        <v>58129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69">
        <f>pdeReportingDate</f>
        <v>45167</v>
      </c>
      <c r="C98" s="669"/>
      <c r="D98" s="669"/>
      <c r="E98" s="669"/>
      <c r="F98" s="669"/>
      <c r="G98" s="669"/>
      <c r="H98" s="669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951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22">
      <selection activeCell="D26" sqref="D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8">
        <v>2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289</v>
      </c>
      <c r="D13" s="308">
        <v>91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>
        <v>1</v>
      </c>
      <c r="E14" s="236" t="s">
        <v>285</v>
      </c>
      <c r="F14" s="231" t="s">
        <v>286</v>
      </c>
      <c r="G14" s="307">
        <v>136</v>
      </c>
      <c r="H14" s="308">
        <v>117</v>
      </c>
    </row>
    <row r="15" spans="1:8" ht="15">
      <c r="A15" s="185" t="s">
        <v>287</v>
      </c>
      <c r="B15" s="181" t="s">
        <v>288</v>
      </c>
      <c r="C15" s="307">
        <v>51</v>
      </c>
      <c r="D15" s="308">
        <v>37</v>
      </c>
      <c r="E15" s="236" t="s">
        <v>79</v>
      </c>
      <c r="F15" s="231" t="s">
        <v>289</v>
      </c>
      <c r="G15" s="307">
        <v>3482</v>
      </c>
      <c r="H15" s="308">
        <v>128</v>
      </c>
    </row>
    <row r="16" spans="1:8" ht="15.75">
      <c r="A16" s="185" t="s">
        <v>290</v>
      </c>
      <c r="B16" s="181" t="s">
        <v>291</v>
      </c>
      <c r="C16" s="307">
        <v>6</v>
      </c>
      <c r="D16" s="308">
        <v>6</v>
      </c>
      <c r="E16" s="227" t="s">
        <v>52</v>
      </c>
      <c r="F16" s="255" t="s">
        <v>292</v>
      </c>
      <c r="G16" s="597">
        <f>SUM(G12:G15)</f>
        <v>3618</v>
      </c>
      <c r="H16" s="598">
        <f>SUM(H12:H15)</f>
        <v>245</v>
      </c>
    </row>
    <row r="17" spans="1:8" ht="30.75">
      <c r="A17" s="185" t="s">
        <v>293</v>
      </c>
      <c r="B17" s="181" t="s">
        <v>294</v>
      </c>
      <c r="C17" s="307"/>
      <c r="D17" s="308">
        <v>155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15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362</v>
      </c>
      <c r="D22" s="598">
        <f>SUM(D12:D18)+D19</f>
        <v>292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690</v>
      </c>
      <c r="D25" s="308">
        <v>18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690</v>
      </c>
      <c r="D29" s="598">
        <f>SUM(D25:D28)</f>
        <v>18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1052</v>
      </c>
      <c r="D31" s="604">
        <f>D29+D22</f>
        <v>310</v>
      </c>
      <c r="E31" s="242" t="s">
        <v>800</v>
      </c>
      <c r="F31" s="257" t="s">
        <v>331</v>
      </c>
      <c r="G31" s="244">
        <f>G16+G18+G27</f>
        <v>3618</v>
      </c>
      <c r="H31" s="245">
        <f>H16+H18+H27</f>
        <v>245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2566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65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1052</v>
      </c>
      <c r="D36" s="606">
        <f>D31-D34+D35</f>
        <v>310</v>
      </c>
      <c r="E36" s="253" t="s">
        <v>346</v>
      </c>
      <c r="F36" s="247" t="s">
        <v>347</v>
      </c>
      <c r="G36" s="258">
        <f>G35-G34+G31</f>
        <v>3618</v>
      </c>
      <c r="H36" s="259">
        <f>H35-H34+H31</f>
        <v>245</v>
      </c>
    </row>
    <row r="37" spans="1:8" ht="15.75">
      <c r="A37" s="252" t="s">
        <v>348</v>
      </c>
      <c r="B37" s="222" t="s">
        <v>349</v>
      </c>
      <c r="C37" s="603">
        <f>IF((G36-C36)&gt;0,G36-C36,0)</f>
        <v>2566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65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2566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65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2566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65</v>
      </c>
    </row>
    <row r="45" spans="1:8" ht="15.75" thickBot="1">
      <c r="A45" s="261" t="s">
        <v>371</v>
      </c>
      <c r="B45" s="262" t="s">
        <v>372</v>
      </c>
      <c r="C45" s="599">
        <f>C36+C38+C42</f>
        <v>3618</v>
      </c>
      <c r="D45" s="600">
        <f>D36+D38+D42</f>
        <v>310</v>
      </c>
      <c r="E45" s="261" t="s">
        <v>373</v>
      </c>
      <c r="F45" s="263" t="s">
        <v>374</v>
      </c>
      <c r="G45" s="599">
        <f>G42+G36</f>
        <v>3618</v>
      </c>
      <c r="H45" s="600">
        <f>H42+H36</f>
        <v>310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69">
        <f>pdeReportingDate</f>
        <v>45167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0"/>
      <c r="B59" s="668"/>
      <c r="C59" s="668"/>
      <c r="D59" s="668"/>
      <c r="E59" s="668"/>
      <c r="F59" s="543"/>
      <c r="G59" s="44"/>
      <c r="H59" s="41"/>
    </row>
    <row r="60" spans="1:8" ht="15">
      <c r="A60" s="660"/>
      <c r="B60" s="668"/>
      <c r="C60" s="668"/>
      <c r="D60" s="668"/>
      <c r="E60" s="668"/>
      <c r="F60" s="543"/>
      <c r="G60" s="44"/>
      <c r="H60" s="41"/>
    </row>
    <row r="61" spans="1:8" ht="15">
      <c r="A61" s="660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D46" sqref="D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343</v>
      </c>
      <c r="D11" s="187">
        <v>300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-212</v>
      </c>
      <c r="D12" s="187">
        <v>-91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-43</v>
      </c>
      <c r="D14" s="187">
        <v>-41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617</v>
      </c>
      <c r="D15" s="187">
        <v>131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-103</v>
      </c>
      <c r="D20" s="187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602</v>
      </c>
      <c r="D21" s="628">
        <f>SUM(D11:D20)</f>
        <v>296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-5350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-5350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7600</v>
      </c>
      <c r="D37" s="187"/>
      <c r="E37" s="168"/>
      <c r="F37" s="168"/>
    </row>
    <row r="38" spans="1:6" ht="15">
      <c r="A38" s="268" t="s">
        <v>429</v>
      </c>
      <c r="B38" s="169" t="s">
        <v>430</v>
      </c>
      <c r="C38" s="188">
        <v>-730</v>
      </c>
      <c r="D38" s="187">
        <v>-400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-94</v>
      </c>
      <c r="D40" s="187">
        <v>-19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-2072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4704</v>
      </c>
      <c r="D43" s="630">
        <f>SUM(D35:D42)</f>
        <v>-419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-44</v>
      </c>
      <c r="D44" s="298">
        <f>D43+D33+D21</f>
        <v>-123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169</v>
      </c>
      <c r="D45" s="300">
        <v>183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125</v>
      </c>
      <c r="D46" s="302">
        <f>D45+D44</f>
        <v>60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69">
        <f>pdeReportingDate</f>
        <v>45167</v>
      </c>
      <c r="C54" s="669"/>
      <c r="D54" s="669"/>
      <c r="E54" s="669"/>
      <c r="F54" s="661"/>
      <c r="G54" s="661"/>
      <c r="H54" s="661"/>
      <c r="M54" s="92"/>
    </row>
    <row r="55" spans="1:13" s="41" customFormat="1" ht="1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9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0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0"/>
      <c r="B63" s="668"/>
      <c r="C63" s="668"/>
      <c r="D63" s="668"/>
      <c r="E63" s="668"/>
      <c r="F63" s="543"/>
      <c r="G63" s="44"/>
      <c r="H63" s="41"/>
    </row>
    <row r="64" spans="1:8" ht="15">
      <c r="A64" s="660"/>
      <c r="B64" s="668"/>
      <c r="C64" s="668"/>
      <c r="D64" s="668"/>
      <c r="E64" s="668"/>
      <c r="F64" s="543"/>
      <c r="G64" s="44"/>
      <c r="H64" s="41"/>
    </row>
    <row r="65" spans="1:8" ht="15">
      <c r="A65" s="660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0" sqref="I2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414</v>
      </c>
      <c r="F13" s="553">
        <f>'1-Баланс'!H23</f>
        <v>0</v>
      </c>
      <c r="G13" s="553">
        <f>'1-Баланс'!H24</f>
        <v>0</v>
      </c>
      <c r="H13" s="554">
        <v>1</v>
      </c>
      <c r="I13" s="553">
        <f>'1-Баланс'!H29+'1-Баланс'!H32</f>
        <v>5510</v>
      </c>
      <c r="J13" s="553">
        <f>'1-Баланс'!H30+'1-Баланс'!H33</f>
        <v>-2221</v>
      </c>
      <c r="K13" s="554"/>
      <c r="L13" s="553">
        <f>SUM(C13:K13)</f>
        <v>23904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414</v>
      </c>
      <c r="F17" s="622">
        <f t="shared" si="2"/>
        <v>0</v>
      </c>
      <c r="G17" s="622">
        <f t="shared" si="2"/>
        <v>0</v>
      </c>
      <c r="H17" s="622">
        <f t="shared" si="2"/>
        <v>1</v>
      </c>
      <c r="I17" s="622">
        <f t="shared" si="2"/>
        <v>5510</v>
      </c>
      <c r="J17" s="622">
        <f t="shared" si="2"/>
        <v>-2403</v>
      </c>
      <c r="K17" s="622">
        <f t="shared" si="2"/>
        <v>0</v>
      </c>
      <c r="L17" s="553">
        <f t="shared" si="1"/>
        <v>23722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2566</v>
      </c>
      <c r="J18" s="553">
        <f>+'1-Баланс'!G33</f>
        <v>0</v>
      </c>
      <c r="K18" s="554"/>
      <c r="L18" s="553">
        <f t="shared" si="1"/>
        <v>2566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414</v>
      </c>
      <c r="F31" s="622">
        <f t="shared" si="6"/>
        <v>0</v>
      </c>
      <c r="G31" s="622">
        <f t="shared" si="6"/>
        <v>0</v>
      </c>
      <c r="H31" s="622">
        <f t="shared" si="6"/>
        <v>1</v>
      </c>
      <c r="I31" s="622">
        <f t="shared" si="6"/>
        <v>8076</v>
      </c>
      <c r="J31" s="622">
        <f t="shared" si="6"/>
        <v>-2403</v>
      </c>
      <c r="K31" s="622">
        <f t="shared" si="6"/>
        <v>0</v>
      </c>
      <c r="L31" s="553">
        <f t="shared" si="1"/>
        <v>26288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414</v>
      </c>
      <c r="F34" s="556">
        <f t="shared" si="7"/>
        <v>0</v>
      </c>
      <c r="G34" s="556">
        <f t="shared" si="7"/>
        <v>0</v>
      </c>
      <c r="H34" s="556">
        <f t="shared" si="7"/>
        <v>1</v>
      </c>
      <c r="I34" s="556">
        <f t="shared" si="7"/>
        <v>8076</v>
      </c>
      <c r="J34" s="556">
        <f t="shared" si="7"/>
        <v>-2403</v>
      </c>
      <c r="K34" s="556">
        <f t="shared" si="7"/>
        <v>0</v>
      </c>
      <c r="L34" s="620">
        <f t="shared" si="1"/>
        <v>26288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69">
        <f>pdeReportingDate</f>
        <v>45167</v>
      </c>
      <c r="C38" s="669"/>
      <c r="D38" s="669"/>
      <c r="E38" s="669"/>
      <c r="F38" s="669"/>
      <c r="G38" s="669"/>
      <c r="H38" s="669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0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0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J34" sqref="J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3</v>
      </c>
      <c r="E16" s="319">
        <v>8</v>
      </c>
      <c r="F16" s="319"/>
      <c r="G16" s="320">
        <f t="shared" si="2"/>
        <v>11</v>
      </c>
      <c r="H16" s="319"/>
      <c r="I16" s="319"/>
      <c r="J16" s="320">
        <f t="shared" si="3"/>
        <v>11</v>
      </c>
      <c r="K16" s="319">
        <v>3</v>
      </c>
      <c r="L16" s="319">
        <v>2</v>
      </c>
      <c r="M16" s="319"/>
      <c r="N16" s="320">
        <f t="shared" si="4"/>
        <v>5</v>
      </c>
      <c r="O16" s="319"/>
      <c r="P16" s="319"/>
      <c r="Q16" s="320">
        <f t="shared" si="0"/>
        <v>5</v>
      </c>
      <c r="R16" s="331">
        <f t="shared" si="1"/>
        <v>6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1245</v>
      </c>
      <c r="E19" s="321">
        <f>SUM(E11:E18)</f>
        <v>8</v>
      </c>
      <c r="F19" s="321">
        <f>SUM(F11:F18)</f>
        <v>0</v>
      </c>
      <c r="G19" s="320">
        <f t="shared" si="2"/>
        <v>1253</v>
      </c>
      <c r="H19" s="321">
        <f>SUM(H11:H18)</f>
        <v>0</v>
      </c>
      <c r="I19" s="321">
        <f>SUM(I11:I18)</f>
        <v>0</v>
      </c>
      <c r="J19" s="320">
        <f t="shared" si="3"/>
        <v>1253</v>
      </c>
      <c r="K19" s="321">
        <f>SUM(K11:K18)</f>
        <v>3</v>
      </c>
      <c r="L19" s="321">
        <f>SUM(L11:L18)</f>
        <v>2</v>
      </c>
      <c r="M19" s="321">
        <f>SUM(M11:M18)</f>
        <v>0</v>
      </c>
      <c r="N19" s="320">
        <f t="shared" si="4"/>
        <v>5</v>
      </c>
      <c r="O19" s="321">
        <f>SUM(O11:O18)</f>
        <v>0</v>
      </c>
      <c r="P19" s="321">
        <f>SUM(P11:P18)</f>
        <v>0</v>
      </c>
      <c r="Q19" s="320">
        <f t="shared" si="0"/>
        <v>5</v>
      </c>
      <c r="R19" s="331">
        <f t="shared" si="1"/>
        <v>1248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29764</v>
      </c>
      <c r="E20" s="319">
        <v>3411</v>
      </c>
      <c r="F20" s="319"/>
      <c r="G20" s="320">
        <f t="shared" si="2"/>
        <v>33175</v>
      </c>
      <c r="H20" s="319">
        <v>3482</v>
      </c>
      <c r="I20" s="319">
        <v>1</v>
      </c>
      <c r="J20" s="320">
        <f t="shared" si="3"/>
        <v>36656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36656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8199</v>
      </c>
      <c r="F41" s="319"/>
      <c r="G41" s="320">
        <f t="shared" si="2"/>
        <v>8199</v>
      </c>
      <c r="H41" s="319"/>
      <c r="I41" s="319"/>
      <c r="J41" s="320">
        <f t="shared" si="3"/>
        <v>8199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8199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31013</v>
      </c>
      <c r="E42" s="340">
        <f>E19+E20+E21+E27+E40+E41</f>
        <v>11618</v>
      </c>
      <c r="F42" s="340">
        <f aca="true" t="shared" si="11" ref="F42:R42">F19+F20+F21+F27+F40+F41</f>
        <v>0</v>
      </c>
      <c r="G42" s="340">
        <f t="shared" si="11"/>
        <v>42631</v>
      </c>
      <c r="H42" s="340">
        <f t="shared" si="11"/>
        <v>3482</v>
      </c>
      <c r="I42" s="340">
        <f t="shared" si="11"/>
        <v>1</v>
      </c>
      <c r="J42" s="340">
        <f t="shared" si="11"/>
        <v>46112</v>
      </c>
      <c r="K42" s="340">
        <f t="shared" si="11"/>
        <v>3</v>
      </c>
      <c r="L42" s="340">
        <f t="shared" si="11"/>
        <v>2</v>
      </c>
      <c r="M42" s="340">
        <f t="shared" si="11"/>
        <v>0</v>
      </c>
      <c r="N42" s="340">
        <f t="shared" si="11"/>
        <v>5</v>
      </c>
      <c r="O42" s="340">
        <f t="shared" si="11"/>
        <v>0</v>
      </c>
      <c r="P42" s="340">
        <f t="shared" si="11"/>
        <v>0</v>
      </c>
      <c r="Q42" s="340">
        <f t="shared" si="11"/>
        <v>5</v>
      </c>
      <c r="R42" s="341">
        <f t="shared" si="11"/>
        <v>46107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69">
        <f>pdeReportingDate</f>
        <v>45167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0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0"/>
      <c r="C54" s="668"/>
      <c r="D54" s="668"/>
      <c r="E54" s="668"/>
      <c r="F54" s="668"/>
      <c r="G54" s="543"/>
      <c r="H54" s="44"/>
      <c r="I54" s="41"/>
    </row>
    <row r="55" spans="2:9" ht="15">
      <c r="B55" s="660"/>
      <c r="C55" s="668"/>
      <c r="D55" s="668"/>
      <c r="E55" s="668"/>
      <c r="F55" s="668"/>
      <c r="G55" s="543"/>
      <c r="H55" s="44"/>
      <c r="I55" s="41"/>
    </row>
    <row r="56" spans="2:9" ht="15">
      <c r="B56" s="660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8</v>
      </c>
      <c r="D30" s="359">
        <v>8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20800</v>
      </c>
      <c r="D31" s="359">
        <v>20800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84</v>
      </c>
      <c r="D40" s="353">
        <f>SUM(D41:D44)</f>
        <v>84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84</v>
      </c>
      <c r="D44" s="359">
        <v>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20892</v>
      </c>
      <c r="D45" s="429">
        <f>D26+D30+D31+D33+D32+D34+D35+D40</f>
        <v>20892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20892</v>
      </c>
      <c r="D46" s="435">
        <f>D45+D23+D21+D11</f>
        <v>20892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8920</v>
      </c>
      <c r="D58" s="129">
        <f>D59+D61</f>
        <v>0</v>
      </c>
      <c r="E58" s="127">
        <f t="shared" si="1"/>
        <v>8920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8920</v>
      </c>
      <c r="D59" s="188"/>
      <c r="E59" s="127">
        <f t="shared" si="1"/>
        <v>8920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30000</v>
      </c>
      <c r="D65" s="188"/>
      <c r="E65" s="127">
        <f t="shared" si="1"/>
        <v>30000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38920</v>
      </c>
      <c r="D68" s="426">
        <f>D54+D58+D63+D64+D65+D66</f>
        <v>0</v>
      </c>
      <c r="E68" s="427">
        <f t="shared" si="1"/>
        <v>38920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764</v>
      </c>
      <c r="D77" s="129">
        <f>D78+D80</f>
        <v>764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764</v>
      </c>
      <c r="D78" s="188">
        <v>764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1086</v>
      </c>
      <c r="D87" s="125">
        <f>SUM(D88:D92)+D96</f>
        <v>1086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750</v>
      </c>
      <c r="D88" s="188">
        <v>750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28</v>
      </c>
      <c r="D89" s="188">
        <v>28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138</v>
      </c>
      <c r="D90" s="188">
        <v>138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12</v>
      </c>
      <c r="D91" s="188">
        <v>12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156</v>
      </c>
      <c r="D92" s="129">
        <f>SUM(D93:D95)</f>
        <v>156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156</v>
      </c>
      <c r="D95" s="188">
        <v>156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66</v>
      </c>
      <c r="D97" s="188">
        <v>66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1916</v>
      </c>
      <c r="D98" s="424">
        <f>D87+D82+D77+D73+D97</f>
        <v>1916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40836</v>
      </c>
      <c r="D99" s="418">
        <f>D98+D70+D68</f>
        <v>1916</v>
      </c>
      <c r="E99" s="418">
        <f>E98+E70+E68</f>
        <v>38920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69">
        <f>pdeReportingDate</f>
        <v>45167</v>
      </c>
      <c r="C111" s="669"/>
      <c r="D111" s="669"/>
      <c r="E111" s="669"/>
      <c r="F111" s="669"/>
      <c r="G111" s="51"/>
      <c r="H111" s="51"/>
    </row>
    <row r="112" spans="1:8" ht="15">
      <c r="A112" s="658"/>
      <c r="B112" s="669"/>
      <c r="C112" s="669"/>
      <c r="D112" s="669"/>
      <c r="E112" s="669"/>
      <c r="F112" s="669"/>
      <c r="G112" s="51"/>
      <c r="H112" s="51"/>
    </row>
    <row r="113" spans="1:8" ht="15">
      <c r="A113" s="659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59"/>
      <c r="B114" s="670"/>
      <c r="C114" s="670"/>
      <c r="D114" s="670"/>
      <c r="E114" s="670"/>
      <c r="F114" s="670"/>
      <c r="G114" s="75"/>
      <c r="H114" s="75"/>
    </row>
    <row r="115" spans="1:8" ht="1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951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">
      <c r="A120" s="660"/>
      <c r="B120" s="668"/>
      <c r="C120" s="668"/>
      <c r="D120" s="668"/>
      <c r="E120" s="668"/>
      <c r="F120" s="668"/>
      <c r="G120" s="660"/>
      <c r="H120" s="660"/>
    </row>
    <row r="121" spans="1:8" ht="15">
      <c r="A121" s="660"/>
      <c r="B121" s="668"/>
      <c r="C121" s="668"/>
      <c r="D121" s="668"/>
      <c r="E121" s="668"/>
      <c r="F121" s="668"/>
      <c r="G121" s="660"/>
      <c r="H121" s="660"/>
    </row>
    <row r="122" spans="1:8" ht="1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69">
        <f>pdeReportingDate</f>
        <v>45167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9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67124</v>
      </c>
      <c r="D6" s="644">
        <f aca="true" t="shared" si="0" ref="D6:D15">C6-E6</f>
        <v>0</v>
      </c>
      <c r="E6" s="643">
        <f>'1-Баланс'!G95</f>
        <v>67124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26288</v>
      </c>
      <c r="D7" s="644">
        <f t="shared" si="0"/>
        <v>6560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2566</v>
      </c>
      <c r="D8" s="644">
        <f t="shared" si="0"/>
        <v>0</v>
      </c>
      <c r="E8" s="643">
        <f>ABS('2-Отчет за доходите'!C44)-ABS('2-Отчет за доходите'!G44)</f>
        <v>2566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164</v>
      </c>
      <c r="D9" s="644">
        <f t="shared" si="0"/>
        <v>-5</v>
      </c>
      <c r="E9" s="643">
        <f>'3-Отчет за паричния поток'!C45</f>
        <v>169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125</v>
      </c>
      <c r="D10" s="644">
        <f t="shared" si="0"/>
        <v>0</v>
      </c>
      <c r="E10" s="643">
        <f>'3-Отчет за паричния поток'!C46</f>
        <v>125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26288</v>
      </c>
      <c r="D11" s="644">
        <f t="shared" si="0"/>
        <v>0</v>
      </c>
      <c r="E11" s="643">
        <f>'4-Отчет за собствения капитал'!L34</f>
        <v>26288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2023-08-29T13:29:40Z</dcterms:modified>
  <cp:category/>
  <cp:version/>
  <cp:contentType/>
  <cp:contentStatus/>
</cp:coreProperties>
</file>